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NEM\MINEM 2019\BEM 2019\BEM 2019-7\"/>
    </mc:Choice>
  </mc:AlternateContent>
  <bookViews>
    <workbookView xWindow="-105" yWindow="-105" windowWidth="23250" windowHeight="12570" tabRatio="901" activeTab="19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3. PRODUCCIÓN REGIONES" sheetId="53" r:id="rId5"/>
    <sheet name="4. NO METÁLICA" sheetId="54" r:id="rId6"/>
    <sheet name="4.2 PRODUCCIÓN CARBONÍFERA" sheetId="57" r:id="rId7"/>
    <sheet name="4.1 NO METÁLICA REGIONES" sheetId="56" r:id="rId8"/>
    <sheet name="03.1 EXPORTACIONES MINERAS" sheetId="3" state="hidden" r:id="rId9"/>
    <sheet name="5. MACROECONÓMICAS" sheetId="64" r:id="rId10"/>
    <sheet name="6. EXPORTACIONES" sheetId="65" r:id="rId11"/>
    <sheet name="7. INVERSIONES" sheetId="40" r:id="rId12"/>
    <sheet name="8. INVERSIONES TIPO" sheetId="41" r:id="rId13"/>
    <sheet name="9. INVERSIONES RUBRO" sheetId="42" r:id="rId14"/>
    <sheet name="10. EMPLEO" sheetId="43" r:id="rId15"/>
    <sheet name="14. RECAUDACION" sheetId="62" r:id="rId16"/>
    <sheet name="11. TRANSFERENCIAS" sheetId="44" r:id="rId17"/>
    <sheet name="12. TRANSFERENCIAS 2" sheetId="45" r:id="rId18"/>
    <sheet name="13. CATASTRO ACTIVIDAD" sheetId="46" r:id="rId19"/>
    <sheet name="13.1 ACTIVIDAD MINERA" sheetId="63" r:id="rId20"/>
    <sheet name="14. RECAUDACIÓN" sheetId="48" state="hidden" r:id="rId21"/>
  </sheets>
  <externalReferences>
    <externalReference r:id="rId22"/>
  </externalReferences>
  <definedNames>
    <definedName name="_xlnm.Print_Area" localSheetId="0">'1. PRODUCCIÓN METÁLICA'!$A$1:$I$40</definedName>
    <definedName name="_xlnm.Print_Area" localSheetId="14">'10. EMPLEO'!#REF!</definedName>
    <definedName name="_xlnm.Print_Area" localSheetId="16">'11. TRANSFERENCIAS'!$A$1:$K$33</definedName>
    <definedName name="_xlnm.Print_Area" localSheetId="17">'12. TRANSFERENCIAS 2'!$A$1:$K$87</definedName>
    <definedName name="_xlnm.Print_Area" localSheetId="18">'13. CATASTRO ACTIVIDAD'!#REF!</definedName>
    <definedName name="_xlnm.Print_Area" localSheetId="19">'13.1 ACTIVIDAD MINERA'!$A$1:$E$43</definedName>
    <definedName name="_xlnm.Print_Area" localSheetId="20">'14. RECAUDACIÓN'!$A$1:$F$21</definedName>
    <definedName name="_xlnm.Print_Area" localSheetId="1">'2. PRODUCCIÓN EMPRESAS '!$A$1:$H$79</definedName>
    <definedName name="_xlnm.Print_Area" localSheetId="4">'3. PRODUCCIÓN REGIONES'!#REF!</definedName>
    <definedName name="_xlnm.Print_Area" localSheetId="5">'4. NO METÁLICA'!#REF!</definedName>
    <definedName name="_xlnm.Print_Area" localSheetId="7">'4.1 NO METÁLICA REGIONES'!#REF!</definedName>
    <definedName name="_xlnm.Print_Area" localSheetId="6">'4.2 PRODUCCIÓN CARBONÍFERA'!$A$1:$I$19</definedName>
    <definedName name="_xlnm.Print_Area" localSheetId="9">'5. MACROECONÓMICAS'!$A$1:$I$61</definedName>
    <definedName name="_xlnm.Print_Area" localSheetId="10">'6. EXPORTACIONES'!$A$1:$L$111</definedName>
    <definedName name="_xlnm.Print_Area" localSheetId="11">'7. INVERSIONES'!$A$1:$H$46</definedName>
    <definedName name="_xlnm.Print_Area" localSheetId="12">'8. INVERSIONES TIPO'!$A$1:$I$89</definedName>
    <definedName name="_xlnm.Print_Area" localSheetId="13">'9. INVERSIONES RUBRO'!$A$1:$H$82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2" l="1"/>
  <c r="B22" i="62" s="1"/>
  <c r="D31" i="41"/>
  <c r="B43" i="42"/>
  <c r="C7" i="42"/>
  <c r="B7" i="42"/>
  <c r="B16" i="43"/>
  <c r="C16" i="43"/>
  <c r="I6" i="40"/>
  <c r="I7" i="40"/>
  <c r="I8" i="40"/>
  <c r="I9" i="40"/>
  <c r="I10" i="40"/>
  <c r="I11" i="40"/>
  <c r="I12" i="40"/>
  <c r="I13" i="40"/>
  <c r="I14" i="40"/>
  <c r="I5" i="40"/>
  <c r="K14" i="65"/>
  <c r="B16" i="51" l="1"/>
  <c r="I88" i="65" l="1"/>
  <c r="H88" i="65"/>
  <c r="G88" i="65"/>
  <c r="F88" i="65"/>
  <c r="E88" i="65"/>
  <c r="E89" i="65" s="1"/>
  <c r="D88" i="65"/>
  <c r="D89" i="65" s="1"/>
  <c r="C88" i="65"/>
  <c r="C89" i="65" s="1"/>
  <c r="B88" i="65"/>
  <c r="I87" i="65"/>
  <c r="H87" i="65"/>
  <c r="G87" i="65"/>
  <c r="F87" i="65"/>
  <c r="E87" i="65"/>
  <c r="D87" i="65"/>
  <c r="C87" i="65"/>
  <c r="B87" i="65"/>
  <c r="I78" i="65"/>
  <c r="I79" i="65" s="1"/>
  <c r="H78" i="65"/>
  <c r="H79" i="65" s="1"/>
  <c r="G78" i="65"/>
  <c r="G79" i="65" s="1"/>
  <c r="F78" i="65"/>
  <c r="F79" i="65" s="1"/>
  <c r="E78" i="65"/>
  <c r="E79" i="65" s="1"/>
  <c r="D78" i="65"/>
  <c r="D79" i="65" s="1"/>
  <c r="C78" i="65"/>
  <c r="C79" i="65" s="1"/>
  <c r="B78" i="65"/>
  <c r="B79" i="65" s="1"/>
  <c r="I68" i="65"/>
  <c r="I83" i="65" s="1"/>
  <c r="I84" i="65" s="1"/>
  <c r="H68" i="65"/>
  <c r="H83" i="65" s="1"/>
  <c r="H84" i="65" s="1"/>
  <c r="G68" i="65"/>
  <c r="G83" i="65" s="1"/>
  <c r="G84" i="65" s="1"/>
  <c r="F68" i="65"/>
  <c r="F83" i="65" s="1"/>
  <c r="F84" i="65" s="1"/>
  <c r="E68" i="65"/>
  <c r="E83" i="65" s="1"/>
  <c r="E84" i="65" s="1"/>
  <c r="D68" i="65"/>
  <c r="D83" i="65" s="1"/>
  <c r="D84" i="65" s="1"/>
  <c r="C68" i="65"/>
  <c r="C83" i="65" s="1"/>
  <c r="C84" i="65" s="1"/>
  <c r="B68" i="65"/>
  <c r="B83" i="65" s="1"/>
  <c r="B84" i="65" s="1"/>
  <c r="J35" i="65"/>
  <c r="J36" i="65" s="1"/>
  <c r="I35" i="65"/>
  <c r="H35" i="65"/>
  <c r="G35" i="65"/>
  <c r="F35" i="65"/>
  <c r="E35" i="65"/>
  <c r="D35" i="65"/>
  <c r="C35" i="65"/>
  <c r="C36" i="65" s="1"/>
  <c r="B35" i="65"/>
  <c r="B36" i="65" s="1"/>
  <c r="J34" i="65"/>
  <c r="I34" i="65"/>
  <c r="H34" i="65"/>
  <c r="G34" i="65"/>
  <c r="F34" i="65"/>
  <c r="F36" i="65" s="1"/>
  <c r="E34" i="65"/>
  <c r="D34" i="65"/>
  <c r="C34" i="65"/>
  <c r="B34" i="65"/>
  <c r="I30" i="65"/>
  <c r="I31" i="65" s="1"/>
  <c r="K29" i="65"/>
  <c r="E26" i="65"/>
  <c r="D26" i="65"/>
  <c r="J25" i="65"/>
  <c r="J26" i="65" s="1"/>
  <c r="I25" i="65"/>
  <c r="I26" i="65" s="1"/>
  <c r="H25" i="65"/>
  <c r="H26" i="65" s="1"/>
  <c r="G25" i="65"/>
  <c r="G26" i="65" s="1"/>
  <c r="F25" i="65"/>
  <c r="F26" i="65" s="1"/>
  <c r="E25" i="65"/>
  <c r="D25" i="65"/>
  <c r="C25" i="65"/>
  <c r="C26" i="65" s="1"/>
  <c r="B25" i="65"/>
  <c r="B26" i="65" s="1"/>
  <c r="K24" i="65"/>
  <c r="K21" i="65"/>
  <c r="K20" i="65"/>
  <c r="K19" i="65"/>
  <c r="K18" i="65"/>
  <c r="K17" i="65"/>
  <c r="K16" i="65"/>
  <c r="K15" i="65" s="1"/>
  <c r="J15" i="65"/>
  <c r="J30" i="65" s="1"/>
  <c r="J31" i="65" s="1"/>
  <c r="I15" i="65"/>
  <c r="H15" i="65"/>
  <c r="H30" i="65" s="1"/>
  <c r="H31" i="65" s="1"/>
  <c r="G15" i="65"/>
  <c r="G30" i="65" s="1"/>
  <c r="G31" i="65" s="1"/>
  <c r="F15" i="65"/>
  <c r="F30" i="65" s="1"/>
  <c r="F31" i="65" s="1"/>
  <c r="E15" i="65"/>
  <c r="E30" i="65" s="1"/>
  <c r="E31" i="65" s="1"/>
  <c r="D15" i="65"/>
  <c r="D30" i="65" s="1"/>
  <c r="D31" i="65" s="1"/>
  <c r="C15" i="65"/>
  <c r="C30" i="65" s="1"/>
  <c r="C31" i="65" s="1"/>
  <c r="B15" i="65"/>
  <c r="B30" i="65" s="1"/>
  <c r="B31" i="65" s="1"/>
  <c r="K13" i="65"/>
  <c r="K12" i="65"/>
  <c r="K11" i="65"/>
  <c r="K10" i="65"/>
  <c r="K9" i="65"/>
  <c r="K8" i="65"/>
  <c r="K7" i="65"/>
  <c r="K6" i="65"/>
  <c r="H36" i="65" l="1"/>
  <c r="I36" i="65"/>
  <c r="D36" i="65"/>
  <c r="G89" i="65"/>
  <c r="K34" i="65"/>
  <c r="H89" i="65"/>
  <c r="I89" i="65"/>
  <c r="F89" i="65"/>
  <c r="G36" i="65"/>
  <c r="E36" i="65"/>
  <c r="B89" i="65"/>
  <c r="K35" i="65"/>
  <c r="K36" i="65" s="1"/>
  <c r="K30" i="65"/>
  <c r="K31" i="65" s="1"/>
  <c r="K25" i="65"/>
  <c r="K26" i="65" s="1"/>
  <c r="D4" i="63"/>
  <c r="D5" i="63"/>
  <c r="D6" i="63"/>
  <c r="D7" i="63"/>
  <c r="D8" i="63"/>
  <c r="D9" i="63"/>
  <c r="A10" i="63"/>
  <c r="C10" i="63"/>
  <c r="D10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C28" i="63"/>
  <c r="D28" i="63"/>
  <c r="E28" i="63" s="1"/>
  <c r="E31" i="63"/>
  <c r="E32" i="63"/>
  <c r="E33" i="63"/>
  <c r="E34" i="63"/>
  <c r="E35" i="63"/>
  <c r="E36" i="63"/>
  <c r="E37" i="63"/>
  <c r="E38" i="63"/>
  <c r="E39" i="63"/>
  <c r="C40" i="63"/>
  <c r="D40" i="63"/>
  <c r="E40" i="63" s="1"/>
  <c r="F13" i="62"/>
  <c r="C14" i="62"/>
  <c r="C22" i="62" s="1"/>
  <c r="D14" i="62"/>
  <c r="D22" i="62" s="1"/>
  <c r="E14" i="62"/>
  <c r="E22" i="62" s="1"/>
  <c r="F15" i="62"/>
  <c r="F16" i="62"/>
  <c r="F17" i="62"/>
  <c r="F18" i="62"/>
  <c r="F19" i="62"/>
  <c r="F20" i="62"/>
  <c r="F21" i="62"/>
  <c r="F14" i="62" l="1"/>
  <c r="F22" i="62" s="1"/>
  <c r="L56" i="43"/>
  <c r="G30" i="43"/>
  <c r="H23" i="43" s="1"/>
  <c r="C29" i="43"/>
  <c r="C30" i="43" s="1"/>
  <c r="B29" i="43"/>
  <c r="B30" i="43" s="1"/>
  <c r="D28" i="43"/>
  <c r="D23" i="43"/>
  <c r="D22" i="43"/>
  <c r="D21" i="43"/>
  <c r="D20" i="43"/>
  <c r="D19" i="43"/>
  <c r="D18" i="43"/>
  <c r="D17" i="43"/>
  <c r="D16" i="43" l="1"/>
  <c r="H10" i="43"/>
  <c r="H24" i="43"/>
  <c r="H11" i="43"/>
  <c r="H25" i="43"/>
  <c r="H12" i="43"/>
  <c r="H26" i="43"/>
  <c r="H19" i="43"/>
  <c r="H14" i="43"/>
  <c r="H15" i="43"/>
  <c r="H20" i="43"/>
  <c r="H28" i="43"/>
  <c r="H27" i="43"/>
  <c r="H21" i="43"/>
  <c r="H6" i="43"/>
  <c r="D29" i="43"/>
  <c r="D30" i="43" s="1"/>
  <c r="H29" i="43"/>
  <c r="H18" i="43"/>
  <c r="H30" i="43"/>
  <c r="H13" i="43"/>
  <c r="H7" i="43"/>
  <c r="H16" i="43"/>
  <c r="H22" i="43"/>
  <c r="H8" i="43"/>
  <c r="H9" i="43"/>
  <c r="H17" i="43"/>
  <c r="G78" i="42" l="1"/>
  <c r="D78" i="42"/>
  <c r="G77" i="42"/>
  <c r="D77" i="42"/>
  <c r="G76" i="42"/>
  <c r="D76" i="42"/>
  <c r="G75" i="42"/>
  <c r="D75" i="42"/>
  <c r="G74" i="42"/>
  <c r="G73" i="42"/>
  <c r="D73" i="42"/>
  <c r="G72" i="42"/>
  <c r="D72" i="42"/>
  <c r="G71" i="42"/>
  <c r="D71" i="42"/>
  <c r="H70" i="42"/>
  <c r="G70" i="42"/>
  <c r="D70" i="42"/>
  <c r="G69" i="42"/>
  <c r="D69" i="42"/>
  <c r="G68" i="42"/>
  <c r="D68" i="42"/>
  <c r="H67" i="42"/>
  <c r="F67" i="42"/>
  <c r="H75" i="42" s="1"/>
  <c r="E67" i="42"/>
  <c r="C67" i="42"/>
  <c r="B67" i="42"/>
  <c r="G66" i="42"/>
  <c r="D66" i="42"/>
  <c r="G65" i="42"/>
  <c r="D65" i="42"/>
  <c r="G64" i="42"/>
  <c r="D64" i="42"/>
  <c r="H63" i="42"/>
  <c r="G63" i="42"/>
  <c r="D63" i="42"/>
  <c r="G61" i="42"/>
  <c r="D61" i="42"/>
  <c r="H60" i="42"/>
  <c r="G60" i="42"/>
  <c r="D60" i="42"/>
  <c r="G59" i="42"/>
  <c r="D59" i="42"/>
  <c r="H58" i="42"/>
  <c r="G58" i="42"/>
  <c r="D58" i="42"/>
  <c r="G57" i="42"/>
  <c r="D57" i="42"/>
  <c r="H55" i="42"/>
  <c r="F55" i="42"/>
  <c r="H64" i="42" s="1"/>
  <c r="E55" i="42"/>
  <c r="C55" i="42"/>
  <c r="B55" i="42"/>
  <c r="G54" i="42"/>
  <c r="D54" i="42"/>
  <c r="H53" i="42"/>
  <c r="G53" i="42"/>
  <c r="D53" i="42"/>
  <c r="G52" i="42"/>
  <c r="D52" i="42"/>
  <c r="G51" i="42"/>
  <c r="D51" i="42"/>
  <c r="G50" i="42"/>
  <c r="G49" i="42"/>
  <c r="D49" i="42"/>
  <c r="G48" i="42"/>
  <c r="D48" i="42"/>
  <c r="G47" i="42"/>
  <c r="G46" i="42"/>
  <c r="D46" i="42"/>
  <c r="G45" i="42"/>
  <c r="D45" i="42"/>
  <c r="G44" i="42"/>
  <c r="D44" i="42"/>
  <c r="F43" i="42"/>
  <c r="H49" i="42" s="1"/>
  <c r="E43" i="42"/>
  <c r="C43" i="42"/>
  <c r="D43" i="42" s="1"/>
  <c r="G42" i="42"/>
  <c r="D42" i="42"/>
  <c r="G41" i="42"/>
  <c r="D41" i="42"/>
  <c r="G40" i="42"/>
  <c r="D40" i="42"/>
  <c r="G39" i="42"/>
  <c r="D39" i="42"/>
  <c r="G38" i="42"/>
  <c r="D38" i="42"/>
  <c r="G37" i="42"/>
  <c r="D37" i="42"/>
  <c r="G36" i="42"/>
  <c r="D36" i="42"/>
  <c r="G35" i="42"/>
  <c r="D35" i="42"/>
  <c r="G34" i="42"/>
  <c r="D34" i="42"/>
  <c r="G33" i="42"/>
  <c r="D33" i="42"/>
  <c r="G32" i="42"/>
  <c r="D32" i="42"/>
  <c r="F31" i="42"/>
  <c r="H42" i="42" s="1"/>
  <c r="E31" i="42"/>
  <c r="C31" i="42"/>
  <c r="D31" i="42" s="1"/>
  <c r="B31" i="42"/>
  <c r="G30" i="42"/>
  <c r="D30" i="42"/>
  <c r="G29" i="42"/>
  <c r="D29" i="42"/>
  <c r="G28" i="42"/>
  <c r="D28" i="42"/>
  <c r="G27" i="42"/>
  <c r="D27" i="42"/>
  <c r="G26" i="42"/>
  <c r="D26" i="42"/>
  <c r="H25" i="42"/>
  <c r="G25" i="42"/>
  <c r="D25" i="42"/>
  <c r="G24" i="42"/>
  <c r="D24" i="42"/>
  <c r="G23" i="42"/>
  <c r="D23" i="42"/>
  <c r="G22" i="42"/>
  <c r="D22" i="42"/>
  <c r="H21" i="42"/>
  <c r="H19" i="42"/>
  <c r="F19" i="42"/>
  <c r="H30" i="42" s="1"/>
  <c r="E19" i="42"/>
  <c r="C19" i="42"/>
  <c r="B19" i="42"/>
  <c r="G18" i="42"/>
  <c r="D18" i="42"/>
  <c r="G17" i="42"/>
  <c r="D17" i="42"/>
  <c r="G16" i="42"/>
  <c r="D16" i="42"/>
  <c r="G15" i="42"/>
  <c r="D15" i="42"/>
  <c r="G14" i="42"/>
  <c r="D14" i="42"/>
  <c r="G13" i="42"/>
  <c r="D13" i="42"/>
  <c r="G12" i="42"/>
  <c r="D12" i="42"/>
  <c r="G11" i="42"/>
  <c r="D11" i="42"/>
  <c r="G10" i="42"/>
  <c r="D10" i="42"/>
  <c r="G9" i="42"/>
  <c r="D9" i="42"/>
  <c r="G8" i="42"/>
  <c r="D8" i="42"/>
  <c r="F7" i="42"/>
  <c r="H15" i="42" s="1"/>
  <c r="E7" i="42"/>
  <c r="H86" i="41"/>
  <c r="E86" i="41"/>
  <c r="H85" i="41"/>
  <c r="E85" i="41"/>
  <c r="E84" i="41"/>
  <c r="H83" i="41"/>
  <c r="E83" i="41"/>
  <c r="H82" i="41"/>
  <c r="E82" i="41"/>
  <c r="H81" i="41"/>
  <c r="E81" i="41"/>
  <c r="H80" i="41"/>
  <c r="E80" i="41"/>
  <c r="H79" i="41"/>
  <c r="E79" i="41"/>
  <c r="H78" i="41"/>
  <c r="E78" i="41"/>
  <c r="H77" i="41"/>
  <c r="E77" i="41"/>
  <c r="H76" i="41"/>
  <c r="E76" i="41"/>
  <c r="H74" i="41"/>
  <c r="E74" i="41"/>
  <c r="H73" i="41"/>
  <c r="E73" i="41"/>
  <c r="H72" i="41"/>
  <c r="E72" i="41"/>
  <c r="H71" i="41"/>
  <c r="E71" i="41"/>
  <c r="H70" i="41"/>
  <c r="E70" i="41"/>
  <c r="H69" i="41"/>
  <c r="E69" i="41"/>
  <c r="H68" i="41"/>
  <c r="E68" i="41"/>
  <c r="H67" i="41"/>
  <c r="E67" i="41"/>
  <c r="H66" i="41"/>
  <c r="E66" i="41"/>
  <c r="H65" i="41"/>
  <c r="E65" i="41"/>
  <c r="H64" i="41"/>
  <c r="E64" i="41"/>
  <c r="H63" i="41"/>
  <c r="E63" i="41"/>
  <c r="H62" i="41"/>
  <c r="E62" i="41"/>
  <c r="H61" i="41"/>
  <c r="E61" i="41"/>
  <c r="H60" i="41"/>
  <c r="E60" i="41"/>
  <c r="H59" i="41"/>
  <c r="E59" i="41"/>
  <c r="H58" i="41"/>
  <c r="E58" i="41"/>
  <c r="H57" i="41"/>
  <c r="E57" i="41"/>
  <c r="H56" i="41"/>
  <c r="E56" i="41"/>
  <c r="H55" i="41"/>
  <c r="E55" i="41"/>
  <c r="H54" i="41"/>
  <c r="E54" i="41"/>
  <c r="H53" i="41"/>
  <c r="E53" i="41"/>
  <c r="H52" i="41"/>
  <c r="E52" i="41"/>
  <c r="H51" i="41"/>
  <c r="E51" i="41"/>
  <c r="H50" i="41"/>
  <c r="E50" i="41"/>
  <c r="H49" i="41"/>
  <c r="E49" i="41"/>
  <c r="H48" i="41"/>
  <c r="E48" i="41"/>
  <c r="H47" i="41"/>
  <c r="E47" i="41"/>
  <c r="H46" i="41"/>
  <c r="E46" i="41"/>
  <c r="H45" i="41"/>
  <c r="E45" i="41"/>
  <c r="H44" i="41"/>
  <c r="E44" i="41"/>
  <c r="H43" i="41"/>
  <c r="E43" i="41"/>
  <c r="H42" i="41"/>
  <c r="E42" i="41"/>
  <c r="H41" i="41"/>
  <c r="E41" i="41"/>
  <c r="H40" i="41"/>
  <c r="E40" i="41"/>
  <c r="H39" i="41"/>
  <c r="E39" i="41"/>
  <c r="H38" i="41"/>
  <c r="E38" i="41"/>
  <c r="H37" i="41"/>
  <c r="H36" i="41"/>
  <c r="E36" i="41"/>
  <c r="G31" i="41"/>
  <c r="I31" i="41" s="1"/>
  <c r="F31" i="41"/>
  <c r="F87" i="41" s="1"/>
  <c r="C31" i="41"/>
  <c r="C87" i="41" s="1"/>
  <c r="I29" i="41"/>
  <c r="H27" i="41"/>
  <c r="H26" i="41"/>
  <c r="E26" i="41"/>
  <c r="H25" i="41"/>
  <c r="E25" i="41"/>
  <c r="H24" i="41"/>
  <c r="E24" i="41"/>
  <c r="H23" i="41"/>
  <c r="E23" i="41"/>
  <c r="H22" i="41"/>
  <c r="E22" i="41"/>
  <c r="H21" i="41"/>
  <c r="E21" i="41"/>
  <c r="H20" i="41"/>
  <c r="E20" i="41"/>
  <c r="I19" i="41"/>
  <c r="H19" i="41"/>
  <c r="E19" i="41"/>
  <c r="H18" i="41"/>
  <c r="E18" i="41"/>
  <c r="H17" i="41"/>
  <c r="E17" i="41"/>
  <c r="H16" i="41"/>
  <c r="E16" i="41"/>
  <c r="H15" i="41"/>
  <c r="E15" i="41"/>
  <c r="H14" i="41"/>
  <c r="E14" i="41"/>
  <c r="I13" i="41"/>
  <c r="H13" i="41"/>
  <c r="E13" i="41"/>
  <c r="H12" i="41"/>
  <c r="E12" i="41"/>
  <c r="H11" i="41"/>
  <c r="E11" i="41"/>
  <c r="H10" i="41"/>
  <c r="E10" i="41"/>
  <c r="I9" i="41"/>
  <c r="H9" i="41"/>
  <c r="E9" i="41"/>
  <c r="H8" i="41"/>
  <c r="E8" i="41"/>
  <c r="H7" i="41"/>
  <c r="E7" i="41"/>
  <c r="G35" i="40"/>
  <c r="F35" i="40"/>
  <c r="E35" i="40"/>
  <c r="D35" i="40"/>
  <c r="C35" i="40"/>
  <c r="C36" i="40" s="1"/>
  <c r="B35" i="40"/>
  <c r="G34" i="40"/>
  <c r="F34" i="40"/>
  <c r="E34" i="40"/>
  <c r="D34" i="40"/>
  <c r="C34" i="40"/>
  <c r="B34" i="40"/>
  <c r="F31" i="40"/>
  <c r="E31" i="40"/>
  <c r="G30" i="40"/>
  <c r="G31" i="40" s="1"/>
  <c r="F30" i="40"/>
  <c r="E30" i="40"/>
  <c r="D30" i="40"/>
  <c r="D31" i="40" s="1"/>
  <c r="C30" i="40"/>
  <c r="C31" i="40" s="1"/>
  <c r="B30" i="40"/>
  <c r="B31" i="40" s="1"/>
  <c r="H29" i="40"/>
  <c r="H24" i="40"/>
  <c r="H22" i="40"/>
  <c r="H30" i="40" s="1"/>
  <c r="H21" i="40"/>
  <c r="H34" i="40" s="1"/>
  <c r="H20" i="40"/>
  <c r="H19" i="40"/>
  <c r="H18" i="40"/>
  <c r="H17" i="40"/>
  <c r="H16" i="40"/>
  <c r="G15" i="40"/>
  <c r="G25" i="40" s="1"/>
  <c r="G26" i="40" s="1"/>
  <c r="F15" i="40"/>
  <c r="F25" i="40" s="1"/>
  <c r="F26" i="40" s="1"/>
  <c r="E15" i="40"/>
  <c r="E25" i="40" s="1"/>
  <c r="E26" i="40" s="1"/>
  <c r="D15" i="40"/>
  <c r="D25" i="40" s="1"/>
  <c r="D26" i="40" s="1"/>
  <c r="C15" i="40"/>
  <c r="C25" i="40" s="1"/>
  <c r="C26" i="40" s="1"/>
  <c r="B15" i="40"/>
  <c r="B25" i="40" s="1"/>
  <c r="B26" i="40" s="1"/>
  <c r="H35" i="42" l="1"/>
  <c r="D36" i="40"/>
  <c r="E36" i="40"/>
  <c r="F36" i="40"/>
  <c r="B79" i="42"/>
  <c r="D67" i="42"/>
  <c r="I23" i="41"/>
  <c r="H39" i="42"/>
  <c r="E79" i="42"/>
  <c r="H71" i="42"/>
  <c r="H31" i="40"/>
  <c r="E31" i="41"/>
  <c r="H20" i="42"/>
  <c r="H48" i="42"/>
  <c r="D55" i="42"/>
  <c r="H76" i="42"/>
  <c r="I15" i="41"/>
  <c r="H44" i="42"/>
  <c r="H15" i="40"/>
  <c r="I15" i="40" s="1"/>
  <c r="I25" i="41"/>
  <c r="H27" i="42"/>
  <c r="H31" i="42"/>
  <c r="H68" i="42"/>
  <c r="H72" i="42"/>
  <c r="I11" i="41"/>
  <c r="H41" i="42"/>
  <c r="H65" i="42"/>
  <c r="H77" i="42"/>
  <c r="I21" i="41"/>
  <c r="D7" i="42"/>
  <c r="H23" i="42"/>
  <c r="H56" i="42"/>
  <c r="G36" i="40"/>
  <c r="I7" i="41"/>
  <c r="H37" i="42"/>
  <c r="H69" i="42"/>
  <c r="H73" i="42"/>
  <c r="I17" i="41"/>
  <c r="I27" i="41"/>
  <c r="D19" i="42"/>
  <c r="H46" i="42"/>
  <c r="H61" i="42"/>
  <c r="H66" i="42"/>
  <c r="H78" i="42"/>
  <c r="B36" i="40"/>
  <c r="I28" i="41"/>
  <c r="H29" i="42"/>
  <c r="H33" i="42"/>
  <c r="H57" i="42"/>
  <c r="H62" i="42"/>
  <c r="H74" i="42"/>
  <c r="H7" i="42"/>
  <c r="H45" i="42"/>
  <c r="H8" i="42"/>
  <c r="H12" i="42"/>
  <c r="H16" i="42"/>
  <c r="G19" i="42"/>
  <c r="H24" i="42"/>
  <c r="H28" i="42"/>
  <c r="G31" i="42"/>
  <c r="H50" i="42"/>
  <c r="H54" i="42"/>
  <c r="H17" i="42"/>
  <c r="H51" i="42"/>
  <c r="H40" i="42"/>
  <c r="H13" i="42"/>
  <c r="H36" i="42"/>
  <c r="H47" i="42"/>
  <c r="H43" i="42"/>
  <c r="H59" i="42"/>
  <c r="C79" i="42"/>
  <c r="H9" i="42"/>
  <c r="H32" i="42"/>
  <c r="G43" i="42"/>
  <c r="H10" i="42"/>
  <c r="H14" i="42"/>
  <c r="H18" i="42"/>
  <c r="H22" i="42"/>
  <c r="H26" i="42"/>
  <c r="H52" i="42"/>
  <c r="G55" i="42"/>
  <c r="G67" i="42"/>
  <c r="G7" i="42"/>
  <c r="F79" i="42"/>
  <c r="H11" i="42"/>
  <c r="H34" i="42"/>
  <c r="H38" i="42"/>
  <c r="I30" i="41"/>
  <c r="I8" i="41"/>
  <c r="I12" i="41"/>
  <c r="I16" i="41"/>
  <c r="I20" i="41"/>
  <c r="I24" i="41"/>
  <c r="D87" i="41"/>
  <c r="E87" i="41" s="1"/>
  <c r="G87" i="41"/>
  <c r="H31" i="41"/>
  <c r="I10" i="41"/>
  <c r="I14" i="41"/>
  <c r="I18" i="41"/>
  <c r="I22" i="41"/>
  <c r="I26" i="41"/>
  <c r="H25" i="40"/>
  <c r="H26" i="40" s="1"/>
  <c r="H35" i="40"/>
  <c r="H36" i="40" s="1"/>
  <c r="D79" i="42" l="1"/>
  <c r="H79" i="42"/>
  <c r="G79" i="42"/>
  <c r="I87" i="41"/>
  <c r="I80" i="41"/>
  <c r="I76" i="41"/>
  <c r="I83" i="41"/>
  <c r="H87" i="41"/>
  <c r="I84" i="41"/>
  <c r="I71" i="41"/>
  <c r="I67" i="41"/>
  <c r="I63" i="41"/>
  <c r="I59" i="41"/>
  <c r="I55" i="41"/>
  <c r="I51" i="41"/>
  <c r="I47" i="41"/>
  <c r="I43" i="41"/>
  <c r="I39" i="41"/>
  <c r="I79" i="41"/>
  <c r="I75" i="41"/>
  <c r="I74" i="41"/>
  <c r="I70" i="41"/>
  <c r="I66" i="41"/>
  <c r="I62" i="41"/>
  <c r="I58" i="41"/>
  <c r="I54" i="41"/>
  <c r="I50" i="41"/>
  <c r="I46" i="41"/>
  <c r="I42" i="41"/>
  <c r="I38" i="41"/>
  <c r="I77" i="41"/>
  <c r="I82" i="41"/>
  <c r="I78" i="41"/>
  <c r="I81" i="41"/>
  <c r="I36" i="41"/>
  <c r="I86" i="41"/>
  <c r="I73" i="41"/>
  <c r="I69" i="41"/>
  <c r="I65" i="41"/>
  <c r="I61" i="41"/>
  <c r="I57" i="41"/>
  <c r="I53" i="41"/>
  <c r="I49" i="41"/>
  <c r="I45" i="41"/>
  <c r="I41" i="41"/>
  <c r="I37" i="41"/>
  <c r="I85" i="41"/>
  <c r="I72" i="41"/>
  <c r="I68" i="41"/>
  <c r="I64" i="41"/>
  <c r="I60" i="41"/>
  <c r="I56" i="41"/>
  <c r="I52" i="41"/>
  <c r="I48" i="41"/>
  <c r="I44" i="41"/>
  <c r="I40" i="41"/>
  <c r="H15" i="57" l="1"/>
  <c r="G14" i="57"/>
  <c r="F14" i="57"/>
  <c r="C14" i="57"/>
  <c r="B14" i="57"/>
  <c r="H12" i="57"/>
  <c r="D12" i="57"/>
  <c r="G11" i="57"/>
  <c r="I13" i="57" s="1"/>
  <c r="F11" i="57"/>
  <c r="C11" i="57"/>
  <c r="B11" i="57"/>
  <c r="H10" i="57"/>
  <c r="H9" i="57"/>
  <c r="D9" i="57"/>
  <c r="H8" i="57"/>
  <c r="D8" i="57"/>
  <c r="H7" i="57"/>
  <c r="G6" i="57"/>
  <c r="F6" i="57"/>
  <c r="C6" i="57"/>
  <c r="D6" i="57" s="1"/>
  <c r="B6" i="57"/>
  <c r="H117" i="56"/>
  <c r="G115" i="56"/>
  <c r="I117" i="56" s="1"/>
  <c r="F115" i="56"/>
  <c r="C115" i="56"/>
  <c r="B115" i="56"/>
  <c r="H114" i="56"/>
  <c r="D114" i="56"/>
  <c r="H113" i="56"/>
  <c r="D113" i="56"/>
  <c r="H112" i="56"/>
  <c r="G111" i="56"/>
  <c r="I112" i="56" s="1"/>
  <c r="F111" i="56"/>
  <c r="C111" i="56"/>
  <c r="B111" i="56"/>
  <c r="H109" i="56"/>
  <c r="D109" i="56"/>
  <c r="G108" i="56"/>
  <c r="H108" i="56" s="1"/>
  <c r="F108" i="56"/>
  <c r="C108" i="56"/>
  <c r="B108" i="56"/>
  <c r="B105" i="56" s="1"/>
  <c r="H107" i="56"/>
  <c r="D107" i="56"/>
  <c r="H106" i="56"/>
  <c r="D106" i="56"/>
  <c r="G105" i="56"/>
  <c r="F105" i="56"/>
  <c r="C105" i="56"/>
  <c r="H104" i="56"/>
  <c r="D104" i="56"/>
  <c r="I103" i="56"/>
  <c r="G103" i="56"/>
  <c r="F103" i="56"/>
  <c r="C103" i="56"/>
  <c r="B103" i="56"/>
  <c r="H102" i="56"/>
  <c r="D102" i="56"/>
  <c r="I101" i="56"/>
  <c r="G101" i="56"/>
  <c r="F101" i="56"/>
  <c r="C101" i="56"/>
  <c r="D101" i="56" s="1"/>
  <c r="B101" i="56"/>
  <c r="H99" i="56"/>
  <c r="H98" i="56"/>
  <c r="D98" i="56"/>
  <c r="G97" i="56"/>
  <c r="I100" i="56" s="1"/>
  <c r="F97" i="56"/>
  <c r="C97" i="56"/>
  <c r="D97" i="56" s="1"/>
  <c r="B97" i="56"/>
  <c r="I96" i="56"/>
  <c r="I95" i="56"/>
  <c r="H93" i="56"/>
  <c r="D93" i="56"/>
  <c r="H91" i="56"/>
  <c r="I90" i="56"/>
  <c r="H90" i="56"/>
  <c r="H89" i="56"/>
  <c r="D89" i="56"/>
  <c r="G88" i="56"/>
  <c r="I89" i="56" s="1"/>
  <c r="F88" i="56"/>
  <c r="C88" i="56"/>
  <c r="B88" i="56"/>
  <c r="H87" i="56"/>
  <c r="D87" i="56"/>
  <c r="H86" i="56"/>
  <c r="D86" i="56"/>
  <c r="I85" i="56"/>
  <c r="H85" i="56"/>
  <c r="D85" i="56"/>
  <c r="G84" i="56"/>
  <c r="I86" i="56" s="1"/>
  <c r="F84" i="56"/>
  <c r="C84" i="56"/>
  <c r="B84" i="56"/>
  <c r="H82" i="56"/>
  <c r="D82" i="56"/>
  <c r="G80" i="56"/>
  <c r="I81" i="56" s="1"/>
  <c r="F80" i="56"/>
  <c r="C80" i="56"/>
  <c r="B80" i="56"/>
  <c r="H79" i="56"/>
  <c r="D79" i="56"/>
  <c r="H78" i="56"/>
  <c r="D78" i="56"/>
  <c r="G77" i="56"/>
  <c r="F77" i="56"/>
  <c r="C77" i="56"/>
  <c r="B77" i="56"/>
  <c r="H76" i="56"/>
  <c r="D76" i="56"/>
  <c r="H75" i="56"/>
  <c r="D75" i="56"/>
  <c r="H73" i="56"/>
  <c r="D73" i="56"/>
  <c r="H72" i="56"/>
  <c r="D72" i="56"/>
  <c r="G71" i="56"/>
  <c r="F71" i="56"/>
  <c r="C71" i="56"/>
  <c r="B71" i="56"/>
  <c r="H70" i="56"/>
  <c r="D70" i="56"/>
  <c r="H69" i="56"/>
  <c r="D69" i="56"/>
  <c r="H68" i="56"/>
  <c r="D68" i="56"/>
  <c r="G67" i="56"/>
  <c r="F67" i="56"/>
  <c r="C67" i="56"/>
  <c r="B67" i="56"/>
  <c r="I66" i="56"/>
  <c r="I65" i="56" s="1"/>
  <c r="H66" i="56"/>
  <c r="D66" i="56"/>
  <c r="G65" i="56"/>
  <c r="F65" i="56"/>
  <c r="C65" i="56"/>
  <c r="B65" i="56"/>
  <c r="D65" i="56" s="1"/>
  <c r="H63" i="56"/>
  <c r="D63" i="56"/>
  <c r="H62" i="56"/>
  <c r="D62" i="56"/>
  <c r="I59" i="56"/>
  <c r="H59" i="56"/>
  <c r="D59" i="56"/>
  <c r="G58" i="56"/>
  <c r="I61" i="56" s="1"/>
  <c r="F58" i="56"/>
  <c r="C58" i="56"/>
  <c r="D58" i="56" s="1"/>
  <c r="B58" i="56"/>
  <c r="H57" i="56"/>
  <c r="H56" i="56"/>
  <c r="D56" i="56"/>
  <c r="H55" i="56"/>
  <c r="D55" i="56"/>
  <c r="H54" i="56"/>
  <c r="D54" i="56"/>
  <c r="G53" i="56"/>
  <c r="I55" i="56" s="1"/>
  <c r="F53" i="56"/>
  <c r="C53" i="56"/>
  <c r="B53" i="56"/>
  <c r="H52" i="56"/>
  <c r="D52" i="56"/>
  <c r="H50" i="56"/>
  <c r="H49" i="56"/>
  <c r="D49" i="56"/>
  <c r="H48" i="56"/>
  <c r="D48" i="56"/>
  <c r="H47" i="56"/>
  <c r="D47" i="56"/>
  <c r="H46" i="56"/>
  <c r="D46" i="56"/>
  <c r="G45" i="56"/>
  <c r="I49" i="56" s="1"/>
  <c r="F45" i="56"/>
  <c r="C45" i="56"/>
  <c r="B45" i="56"/>
  <c r="I44" i="56"/>
  <c r="H44" i="56"/>
  <c r="D44" i="56"/>
  <c r="H43" i="56"/>
  <c r="D43" i="56"/>
  <c r="G42" i="56"/>
  <c r="I43" i="56" s="1"/>
  <c r="F42" i="56"/>
  <c r="C42" i="56"/>
  <c r="B42" i="56"/>
  <c r="H41" i="56"/>
  <c r="D41" i="56"/>
  <c r="H40" i="56"/>
  <c r="H39" i="56"/>
  <c r="D39" i="56"/>
  <c r="H38" i="56"/>
  <c r="D38" i="56"/>
  <c r="H37" i="56"/>
  <c r="D37" i="56"/>
  <c r="H36" i="56"/>
  <c r="D36" i="56"/>
  <c r="H35" i="56"/>
  <c r="D35" i="56"/>
  <c r="G34" i="56"/>
  <c r="I40" i="56" s="1"/>
  <c r="F34" i="56"/>
  <c r="D34" i="56"/>
  <c r="C34" i="56"/>
  <c r="B34" i="56"/>
  <c r="H32" i="56"/>
  <c r="D32" i="56"/>
  <c r="H31" i="56"/>
  <c r="D31" i="56"/>
  <c r="H29" i="56"/>
  <c r="D29" i="56"/>
  <c r="G28" i="56"/>
  <c r="F28" i="56"/>
  <c r="D28" i="56"/>
  <c r="C28" i="56"/>
  <c r="B28" i="56"/>
  <c r="H27" i="56"/>
  <c r="D27" i="56"/>
  <c r="H26" i="56"/>
  <c r="D26" i="56"/>
  <c r="H24" i="56"/>
  <c r="D24" i="56"/>
  <c r="H23" i="56"/>
  <c r="D23" i="56"/>
  <c r="H22" i="56"/>
  <c r="D22" i="56"/>
  <c r="H21" i="56"/>
  <c r="D21" i="56"/>
  <c r="G20" i="56"/>
  <c r="I26" i="56" s="1"/>
  <c r="F20" i="56"/>
  <c r="C20" i="56"/>
  <c r="D20" i="56" s="1"/>
  <c r="B20" i="56"/>
  <c r="H19" i="56"/>
  <c r="D19" i="56"/>
  <c r="H18" i="56"/>
  <c r="D18" i="56"/>
  <c r="H17" i="56"/>
  <c r="D17" i="56"/>
  <c r="H16" i="56"/>
  <c r="D16" i="56"/>
  <c r="H15" i="56"/>
  <c r="D15" i="56"/>
  <c r="G14" i="56"/>
  <c r="I17" i="56" s="1"/>
  <c r="F14" i="56"/>
  <c r="C14" i="56"/>
  <c r="B14" i="56"/>
  <c r="D14" i="56" s="1"/>
  <c r="I13" i="56"/>
  <c r="I12" i="56" s="1"/>
  <c r="H13" i="56"/>
  <c r="D13" i="56"/>
  <c r="G12" i="56"/>
  <c r="F12" i="56"/>
  <c r="C12" i="56"/>
  <c r="B12" i="56"/>
  <c r="H11" i="56"/>
  <c r="D11" i="56"/>
  <c r="H10" i="56"/>
  <c r="D10" i="56"/>
  <c r="H9" i="56"/>
  <c r="D9" i="56"/>
  <c r="H8" i="56"/>
  <c r="D8" i="56"/>
  <c r="H7" i="56"/>
  <c r="D7" i="56"/>
  <c r="G6" i="56"/>
  <c r="I11" i="56" s="1"/>
  <c r="F6" i="56"/>
  <c r="C6" i="56"/>
  <c r="D6" i="56" s="1"/>
  <c r="B6" i="56"/>
  <c r="H43" i="54"/>
  <c r="D43" i="54"/>
  <c r="H42" i="54"/>
  <c r="D42" i="54"/>
  <c r="H41" i="54"/>
  <c r="D41" i="54"/>
  <c r="G40" i="54"/>
  <c r="I41" i="54" s="1"/>
  <c r="F40" i="54"/>
  <c r="C40" i="54"/>
  <c r="D40" i="54" s="1"/>
  <c r="B40" i="54"/>
  <c r="H38" i="54"/>
  <c r="D38" i="54"/>
  <c r="H37" i="54"/>
  <c r="D37" i="54"/>
  <c r="H36" i="54"/>
  <c r="H35" i="54"/>
  <c r="H34" i="54"/>
  <c r="D34" i="54"/>
  <c r="H33" i="54"/>
  <c r="D33" i="54"/>
  <c r="H31" i="54"/>
  <c r="D31" i="54"/>
  <c r="H29" i="54"/>
  <c r="D29" i="54"/>
  <c r="H28" i="54"/>
  <c r="D28" i="54"/>
  <c r="H27" i="54"/>
  <c r="D27" i="54"/>
  <c r="H26" i="54"/>
  <c r="D26" i="54"/>
  <c r="H25" i="54"/>
  <c r="D25" i="54"/>
  <c r="H24" i="54"/>
  <c r="D24" i="54"/>
  <c r="H23" i="54"/>
  <c r="D23" i="54"/>
  <c r="H22" i="54"/>
  <c r="D22" i="54"/>
  <c r="H21" i="54"/>
  <c r="D21" i="54"/>
  <c r="H20" i="54"/>
  <c r="D20" i="54"/>
  <c r="H19" i="54"/>
  <c r="D19" i="54"/>
  <c r="H18" i="54"/>
  <c r="D18" i="54"/>
  <c r="H17" i="54"/>
  <c r="D17" i="54"/>
  <c r="H16" i="54"/>
  <c r="D16" i="54"/>
  <c r="H15" i="54"/>
  <c r="D15" i="54"/>
  <c r="H14" i="54"/>
  <c r="D14" i="54"/>
  <c r="H13" i="54"/>
  <c r="D13" i="54"/>
  <c r="H12" i="54"/>
  <c r="D12" i="54"/>
  <c r="H11" i="54"/>
  <c r="D11" i="54"/>
  <c r="H10" i="54"/>
  <c r="D10" i="54"/>
  <c r="H9" i="54"/>
  <c r="D9" i="54"/>
  <c r="H8" i="54"/>
  <c r="D8" i="54"/>
  <c r="H7" i="54"/>
  <c r="D7" i="54"/>
  <c r="G6" i="54"/>
  <c r="H6" i="54" s="1"/>
  <c r="F6" i="54"/>
  <c r="C6" i="54"/>
  <c r="D6" i="54" s="1"/>
  <c r="B6" i="54"/>
  <c r="G92" i="53"/>
  <c r="D92" i="53"/>
  <c r="G91" i="53"/>
  <c r="D91" i="53"/>
  <c r="G90" i="53"/>
  <c r="D90" i="53"/>
  <c r="G89" i="53"/>
  <c r="D89" i="53"/>
  <c r="G88" i="53"/>
  <c r="D88" i="53"/>
  <c r="G87" i="53"/>
  <c r="D87" i="53"/>
  <c r="G86" i="53"/>
  <c r="D86" i="53"/>
  <c r="F85" i="53"/>
  <c r="H86" i="53" s="1"/>
  <c r="E85" i="53"/>
  <c r="C85" i="53"/>
  <c r="B85" i="53"/>
  <c r="G84" i="53"/>
  <c r="D84" i="53"/>
  <c r="F83" i="53"/>
  <c r="H84" i="53" s="1"/>
  <c r="H83" i="53" s="1"/>
  <c r="E83" i="53"/>
  <c r="C83" i="53"/>
  <c r="D83" i="53" s="1"/>
  <c r="B83" i="53"/>
  <c r="G82" i="53"/>
  <c r="D82" i="53"/>
  <c r="F81" i="53"/>
  <c r="G81" i="53" s="1"/>
  <c r="E81" i="53"/>
  <c r="C81" i="53"/>
  <c r="D81" i="53" s="1"/>
  <c r="B81" i="53"/>
  <c r="G80" i="53"/>
  <c r="D80" i="53"/>
  <c r="G79" i="53"/>
  <c r="D79" i="53"/>
  <c r="G78" i="53"/>
  <c r="D78" i="53"/>
  <c r="G77" i="53"/>
  <c r="D77" i="53"/>
  <c r="G76" i="53"/>
  <c r="D76" i="53"/>
  <c r="G75" i="53"/>
  <c r="D75" i="53"/>
  <c r="G74" i="53"/>
  <c r="D74" i="53"/>
  <c r="G73" i="53"/>
  <c r="D73" i="53"/>
  <c r="G72" i="53"/>
  <c r="D72" i="53"/>
  <c r="H71" i="53"/>
  <c r="G71" i="53"/>
  <c r="D71" i="53"/>
  <c r="G70" i="53"/>
  <c r="D70" i="53"/>
  <c r="G69" i="53"/>
  <c r="D69" i="53"/>
  <c r="G68" i="53"/>
  <c r="D68" i="53"/>
  <c r="G67" i="53"/>
  <c r="D67" i="53"/>
  <c r="G66" i="53"/>
  <c r="D66" i="53"/>
  <c r="G65" i="53"/>
  <c r="D65" i="53"/>
  <c r="F64" i="53"/>
  <c r="H80" i="53" s="1"/>
  <c r="E64" i="53"/>
  <c r="C64" i="53"/>
  <c r="B64" i="53"/>
  <c r="G62" i="53"/>
  <c r="D62" i="53"/>
  <c r="G61" i="53"/>
  <c r="D61" i="53"/>
  <c r="G60" i="53"/>
  <c r="D60" i="53"/>
  <c r="G59" i="53"/>
  <c r="D59" i="53"/>
  <c r="G58" i="53"/>
  <c r="D58" i="53"/>
  <c r="G57" i="53"/>
  <c r="D57" i="53"/>
  <c r="G56" i="53"/>
  <c r="D56" i="53"/>
  <c r="G55" i="53"/>
  <c r="D55" i="53"/>
  <c r="G54" i="53"/>
  <c r="D54" i="53"/>
  <c r="G53" i="53"/>
  <c r="D53" i="53"/>
  <c r="F52" i="53"/>
  <c r="H59" i="53" s="1"/>
  <c r="E52" i="53"/>
  <c r="G52" i="53" s="1"/>
  <c r="C52" i="53"/>
  <c r="B52" i="53"/>
  <c r="G51" i="53"/>
  <c r="G50" i="53"/>
  <c r="D50" i="53"/>
  <c r="H49" i="53"/>
  <c r="G49" i="53"/>
  <c r="D49" i="53"/>
  <c r="G48" i="53"/>
  <c r="D48" i="53"/>
  <c r="G47" i="53"/>
  <c r="D47" i="53"/>
  <c r="G46" i="53"/>
  <c r="D46" i="53"/>
  <c r="G45" i="53"/>
  <c r="D45" i="53"/>
  <c r="G44" i="53"/>
  <c r="D44" i="53"/>
  <c r="H43" i="53"/>
  <c r="G43" i="53"/>
  <c r="D43" i="53"/>
  <c r="G42" i="53"/>
  <c r="D42" i="53"/>
  <c r="G41" i="53"/>
  <c r="D41" i="53"/>
  <c r="F40" i="53"/>
  <c r="H41" i="53" s="1"/>
  <c r="E40" i="53"/>
  <c r="C40" i="53"/>
  <c r="B40" i="53"/>
  <c r="D40" i="53" s="1"/>
  <c r="G39" i="53"/>
  <c r="D39" i="53"/>
  <c r="G38" i="53"/>
  <c r="D38" i="53"/>
  <c r="G37" i="53"/>
  <c r="D37" i="53"/>
  <c r="G36" i="53"/>
  <c r="D36" i="53"/>
  <c r="G35" i="53"/>
  <c r="D35" i="53"/>
  <c r="G34" i="53"/>
  <c r="D34" i="53"/>
  <c r="G33" i="53"/>
  <c r="D33" i="53"/>
  <c r="G32" i="53"/>
  <c r="D32" i="53"/>
  <c r="G31" i="53"/>
  <c r="D31" i="53"/>
  <c r="G30" i="53"/>
  <c r="D30" i="53"/>
  <c r="G29" i="53"/>
  <c r="D29" i="53"/>
  <c r="G28" i="53"/>
  <c r="D28" i="53"/>
  <c r="G27" i="53"/>
  <c r="D27" i="53"/>
  <c r="G26" i="53"/>
  <c r="D26" i="53"/>
  <c r="G25" i="53"/>
  <c r="D25" i="53"/>
  <c r="G24" i="53"/>
  <c r="D24" i="53"/>
  <c r="G23" i="53"/>
  <c r="D23" i="53"/>
  <c r="F22" i="53"/>
  <c r="H38" i="53" s="1"/>
  <c r="E22" i="53"/>
  <c r="C22" i="53"/>
  <c r="B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G7" i="53"/>
  <c r="D7" i="53"/>
  <c r="F6" i="53"/>
  <c r="H16" i="53" s="1"/>
  <c r="E6" i="53"/>
  <c r="C6" i="53"/>
  <c r="D6" i="53" s="1"/>
  <c r="B6" i="53"/>
  <c r="G77" i="52"/>
  <c r="D77" i="52"/>
  <c r="G76" i="52"/>
  <c r="D76" i="52"/>
  <c r="G75" i="52"/>
  <c r="D75" i="52"/>
  <c r="G74" i="52"/>
  <c r="D74" i="52"/>
  <c r="G73" i="52"/>
  <c r="D73" i="52"/>
  <c r="G72" i="52"/>
  <c r="D72" i="52"/>
  <c r="F71" i="52"/>
  <c r="H77" i="52" s="1"/>
  <c r="E71" i="52"/>
  <c r="C71" i="52"/>
  <c r="B71" i="52"/>
  <c r="G70" i="52"/>
  <c r="D70" i="52"/>
  <c r="F69" i="52"/>
  <c r="E69" i="52"/>
  <c r="C69" i="52"/>
  <c r="B69" i="52"/>
  <c r="G68" i="52"/>
  <c r="D68" i="52"/>
  <c r="G67" i="52"/>
  <c r="D67" i="52"/>
  <c r="F66" i="52"/>
  <c r="G66" i="52" s="1"/>
  <c r="E66" i="52"/>
  <c r="C66" i="52"/>
  <c r="D66" i="52" s="1"/>
  <c r="B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6" i="52"/>
  <c r="D56" i="52"/>
  <c r="G55" i="52"/>
  <c r="D55" i="52"/>
  <c r="F54" i="52"/>
  <c r="H55" i="52" s="1"/>
  <c r="E54" i="52"/>
  <c r="C54" i="52"/>
  <c r="B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F42" i="52"/>
  <c r="H50" i="52" s="1"/>
  <c r="E42" i="52"/>
  <c r="C42" i="52"/>
  <c r="D42" i="52" s="1"/>
  <c r="B42" i="52"/>
  <c r="G41" i="52"/>
  <c r="D41" i="52"/>
  <c r="G40" i="52"/>
  <c r="D40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H31" i="52"/>
  <c r="G31" i="52"/>
  <c r="D31" i="52"/>
  <c r="F30" i="52"/>
  <c r="H38" i="52" s="1"/>
  <c r="E30" i="52"/>
  <c r="C30" i="52"/>
  <c r="B30" i="52"/>
  <c r="G29" i="52"/>
  <c r="D29" i="52"/>
  <c r="G28" i="52"/>
  <c r="D28" i="52"/>
  <c r="G27" i="52"/>
  <c r="D27" i="52"/>
  <c r="G26" i="52"/>
  <c r="D26" i="52"/>
  <c r="G25" i="52"/>
  <c r="D25" i="52"/>
  <c r="G24" i="52"/>
  <c r="D24" i="52"/>
  <c r="G23" i="52"/>
  <c r="D23" i="52"/>
  <c r="G22" i="52"/>
  <c r="D22" i="52"/>
  <c r="H21" i="52"/>
  <c r="G21" i="52"/>
  <c r="D21" i="52"/>
  <c r="G20" i="52"/>
  <c r="D20" i="52"/>
  <c r="G19" i="52"/>
  <c r="D19" i="52"/>
  <c r="F18" i="52"/>
  <c r="H27" i="52" s="1"/>
  <c r="E18" i="52"/>
  <c r="C18" i="52"/>
  <c r="B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G8" i="52"/>
  <c r="D8" i="52"/>
  <c r="G7" i="52"/>
  <c r="D7" i="52"/>
  <c r="F6" i="52"/>
  <c r="E6" i="52"/>
  <c r="C6" i="52"/>
  <c r="B6" i="52"/>
  <c r="I38" i="51"/>
  <c r="H38" i="51"/>
  <c r="G38" i="51"/>
  <c r="F38" i="51"/>
  <c r="E38" i="51"/>
  <c r="D38" i="51"/>
  <c r="C38" i="51"/>
  <c r="B38" i="51"/>
  <c r="A37" i="51"/>
  <c r="I33" i="51"/>
  <c r="H33" i="51"/>
  <c r="G33" i="51"/>
  <c r="F33" i="51"/>
  <c r="E33" i="51"/>
  <c r="D33" i="51"/>
  <c r="C33" i="51"/>
  <c r="B33" i="51"/>
  <c r="I28" i="51"/>
  <c r="H28" i="51"/>
  <c r="G28" i="51"/>
  <c r="F28" i="51"/>
  <c r="E28" i="51"/>
  <c r="D28" i="51"/>
  <c r="C28" i="51"/>
  <c r="B28" i="51"/>
  <c r="I16" i="51"/>
  <c r="H16" i="51"/>
  <c r="G16" i="51"/>
  <c r="F16" i="51"/>
  <c r="E16" i="51"/>
  <c r="D16" i="51"/>
  <c r="C16" i="51"/>
  <c r="H71" i="56" l="1"/>
  <c r="D54" i="52"/>
  <c r="G69" i="52"/>
  <c r="H23" i="53"/>
  <c r="H74" i="52"/>
  <c r="D45" i="56"/>
  <c r="I56" i="56"/>
  <c r="H88" i="56"/>
  <c r="H28" i="56"/>
  <c r="H105" i="56"/>
  <c r="H45" i="53"/>
  <c r="I29" i="56"/>
  <c r="I41" i="56"/>
  <c r="H51" i="53"/>
  <c r="I57" i="56"/>
  <c r="D67" i="56"/>
  <c r="H29" i="52"/>
  <c r="H39" i="52"/>
  <c r="D12" i="56"/>
  <c r="D53" i="56"/>
  <c r="H6" i="57"/>
  <c r="D6" i="52"/>
  <c r="H88" i="53"/>
  <c r="D30" i="52"/>
  <c r="D64" i="53"/>
  <c r="I37" i="56"/>
  <c r="I91" i="56"/>
  <c r="I114" i="56"/>
  <c r="H20" i="52"/>
  <c r="H27" i="53"/>
  <c r="H58" i="52"/>
  <c r="H70" i="52"/>
  <c r="H69" i="52" s="1"/>
  <c r="H31" i="53"/>
  <c r="H35" i="53"/>
  <c r="H39" i="53"/>
  <c r="H56" i="53"/>
  <c r="D71" i="56"/>
  <c r="D80" i="56"/>
  <c r="H25" i="52"/>
  <c r="D71" i="52"/>
  <c r="H61" i="53"/>
  <c r="D85" i="53"/>
  <c r="I21" i="54"/>
  <c r="H80" i="56"/>
  <c r="H101" i="56"/>
  <c r="D11" i="57"/>
  <c r="H67" i="52"/>
  <c r="G71" i="52"/>
  <c r="H24" i="53"/>
  <c r="H28" i="53"/>
  <c r="H32" i="53"/>
  <c r="H36" i="53"/>
  <c r="H57" i="53"/>
  <c r="H89" i="53"/>
  <c r="I76" i="56"/>
  <c r="H64" i="52"/>
  <c r="H53" i="53"/>
  <c r="I34" i="54"/>
  <c r="H12" i="56"/>
  <c r="I15" i="56"/>
  <c r="D42" i="56"/>
  <c r="I109" i="56"/>
  <c r="G6" i="52"/>
  <c r="D18" i="52"/>
  <c r="H26" i="52"/>
  <c r="H60" i="52"/>
  <c r="H76" i="52"/>
  <c r="G40" i="53"/>
  <c r="H62" i="53"/>
  <c r="H67" i="53"/>
  <c r="I17" i="54"/>
  <c r="H20" i="56"/>
  <c r="H67" i="56"/>
  <c r="D77" i="56"/>
  <c r="I110" i="56"/>
  <c r="I7" i="57"/>
  <c r="I19" i="56"/>
  <c r="H22" i="52"/>
  <c r="H35" i="52"/>
  <c r="H56" i="52"/>
  <c r="H25" i="53"/>
  <c r="H29" i="53"/>
  <c r="H33" i="53"/>
  <c r="H37" i="53"/>
  <c r="H58" i="53"/>
  <c r="H63" i="53"/>
  <c r="H82" i="53"/>
  <c r="H81" i="53" s="1"/>
  <c r="I72" i="56"/>
  <c r="I82" i="56"/>
  <c r="I106" i="56"/>
  <c r="H65" i="52"/>
  <c r="D69" i="52"/>
  <c r="H72" i="52"/>
  <c r="D22" i="53"/>
  <c r="H54" i="53"/>
  <c r="I42" i="54"/>
  <c r="I40" i="54" s="1"/>
  <c r="H42" i="56"/>
  <c r="H53" i="56"/>
  <c r="H77" i="56"/>
  <c r="I83" i="56"/>
  <c r="I80" i="56" s="1"/>
  <c r="I87" i="56"/>
  <c r="I92" i="56"/>
  <c r="D103" i="56"/>
  <c r="D111" i="56"/>
  <c r="I42" i="56"/>
  <c r="H61" i="52"/>
  <c r="G22" i="53"/>
  <c r="H79" i="53"/>
  <c r="H91" i="53"/>
  <c r="I13" i="54"/>
  <c r="I29" i="54"/>
  <c r="D84" i="56"/>
  <c r="I8" i="57"/>
  <c r="H57" i="52"/>
  <c r="H26" i="53"/>
  <c r="H30" i="53"/>
  <c r="H34" i="53"/>
  <c r="H87" i="53"/>
  <c r="I73" i="56"/>
  <c r="D88" i="56"/>
  <c r="I98" i="56"/>
  <c r="H103" i="56"/>
  <c r="I116" i="56"/>
  <c r="I115" i="56" s="1"/>
  <c r="H28" i="52"/>
  <c r="D52" i="53"/>
  <c r="I43" i="54"/>
  <c r="H65" i="56"/>
  <c r="I74" i="56"/>
  <c r="H84" i="56"/>
  <c r="I93" i="56"/>
  <c r="D108" i="56"/>
  <c r="H14" i="57"/>
  <c r="H24" i="52"/>
  <c r="H62" i="52"/>
  <c r="H47" i="53"/>
  <c r="H60" i="53"/>
  <c r="H75" i="53"/>
  <c r="H92" i="53"/>
  <c r="I9" i="54"/>
  <c r="I25" i="54"/>
  <c r="I32" i="54"/>
  <c r="I54" i="56"/>
  <c r="I53" i="56" s="1"/>
  <c r="I94" i="56"/>
  <c r="I9" i="57"/>
  <c r="H11" i="57"/>
  <c r="I10" i="57"/>
  <c r="I12" i="57"/>
  <c r="I11" i="57" s="1"/>
  <c r="D105" i="56"/>
  <c r="I84" i="56"/>
  <c r="I8" i="56"/>
  <c r="I32" i="56"/>
  <c r="H14" i="56"/>
  <c r="I25" i="56"/>
  <c r="H97" i="56"/>
  <c r="I18" i="56"/>
  <c r="I36" i="56"/>
  <c r="I50" i="56"/>
  <c r="I75" i="56"/>
  <c r="I113" i="56"/>
  <c r="I111" i="56" s="1"/>
  <c r="I24" i="56"/>
  <c r="I33" i="56"/>
  <c r="I9" i="56"/>
  <c r="I21" i="56"/>
  <c r="I46" i="56"/>
  <c r="I51" i="56"/>
  <c r="I62" i="56"/>
  <c r="I68" i="56"/>
  <c r="I78" i="56"/>
  <c r="I77" i="56" s="1"/>
  <c r="I107" i="56"/>
  <c r="I105" i="56" s="1"/>
  <c r="I10" i="56"/>
  <c r="I30" i="56"/>
  <c r="I47" i="56"/>
  <c r="I52" i="56"/>
  <c r="H58" i="56"/>
  <c r="I63" i="56"/>
  <c r="I69" i="56"/>
  <c r="I79" i="56"/>
  <c r="I27" i="56"/>
  <c r="H34" i="56"/>
  <c r="I99" i="56"/>
  <c r="I97" i="56" s="1"/>
  <c r="H6" i="56"/>
  <c r="I22" i="56"/>
  <c r="I64" i="56"/>
  <c r="I16" i="56"/>
  <c r="I38" i="56"/>
  <c r="H111" i="56"/>
  <c r="I7" i="56"/>
  <c r="I6" i="56" s="1"/>
  <c r="I23" i="56"/>
  <c r="I31" i="56"/>
  <c r="I48" i="56"/>
  <c r="I70" i="56"/>
  <c r="I35" i="56"/>
  <c r="I39" i="56"/>
  <c r="H45" i="56"/>
  <c r="I60" i="56"/>
  <c r="I35" i="54"/>
  <c r="I10" i="54"/>
  <c r="I14" i="54"/>
  <c r="I18" i="54"/>
  <c r="I22" i="54"/>
  <c r="I26" i="54"/>
  <c r="I36" i="54"/>
  <c r="I31" i="54"/>
  <c r="H40" i="54"/>
  <c r="I27" i="54"/>
  <c r="I15" i="54"/>
  <c r="I23" i="54"/>
  <c r="I37" i="54"/>
  <c r="I8" i="54"/>
  <c r="I12" i="54"/>
  <c r="I16" i="54"/>
  <c r="I20" i="54"/>
  <c r="I24" i="54"/>
  <c r="I28" i="54"/>
  <c r="I38" i="54"/>
  <c r="I7" i="54"/>
  <c r="I11" i="54"/>
  <c r="I19" i="54"/>
  <c r="I33" i="54"/>
  <c r="I39" i="54"/>
  <c r="I30" i="54"/>
  <c r="H8" i="53"/>
  <c r="H12" i="53"/>
  <c r="H20" i="53"/>
  <c r="G64" i="53"/>
  <c r="H42" i="53"/>
  <c r="H46" i="53"/>
  <c r="H50" i="53"/>
  <c r="H9" i="53"/>
  <c r="H13" i="53"/>
  <c r="H17" i="53"/>
  <c r="H21" i="53"/>
  <c r="G85" i="53"/>
  <c r="H65" i="53"/>
  <c r="G6" i="53"/>
  <c r="H14" i="53"/>
  <c r="H69" i="53"/>
  <c r="H77" i="53"/>
  <c r="G83" i="53"/>
  <c r="H18" i="53"/>
  <c r="H74" i="53"/>
  <c r="H90" i="53"/>
  <c r="H44" i="53"/>
  <c r="H48" i="53"/>
  <c r="H55" i="53"/>
  <c r="H73" i="53"/>
  <c r="H10" i="53"/>
  <c r="H66" i="53"/>
  <c r="H70" i="53"/>
  <c r="H78" i="53"/>
  <c r="H7" i="53"/>
  <c r="H11" i="53"/>
  <c r="H15" i="53"/>
  <c r="H19" i="53"/>
  <c r="H68" i="53"/>
  <c r="H72" i="53"/>
  <c r="H76" i="53"/>
  <c r="G42" i="52"/>
  <c r="H32" i="52"/>
  <c r="H36" i="52"/>
  <c r="H40" i="52"/>
  <c r="H68" i="52"/>
  <c r="H66" i="52" s="1"/>
  <c r="H7" i="52"/>
  <c r="H11" i="52"/>
  <c r="H15" i="52"/>
  <c r="G18" i="52"/>
  <c r="H43" i="52"/>
  <c r="H47" i="52"/>
  <c r="H51" i="52"/>
  <c r="G54" i="52"/>
  <c r="H33" i="52"/>
  <c r="H37" i="52"/>
  <c r="H41" i="52"/>
  <c r="H16" i="52"/>
  <c r="H52" i="52"/>
  <c r="G30" i="52"/>
  <c r="H59" i="52"/>
  <c r="H12" i="52"/>
  <c r="H44" i="52"/>
  <c r="H23" i="52"/>
  <c r="H63" i="52"/>
  <c r="H75" i="52"/>
  <c r="H34" i="52"/>
  <c r="H8" i="52"/>
  <c r="H48" i="52"/>
  <c r="H19" i="52"/>
  <c r="H9" i="52"/>
  <c r="H13" i="52"/>
  <c r="H17" i="52"/>
  <c r="H45" i="52"/>
  <c r="H49" i="52"/>
  <c r="H53" i="52"/>
  <c r="H10" i="52"/>
  <c r="H14" i="52"/>
  <c r="H46" i="52"/>
  <c r="H73" i="52"/>
  <c r="H71" i="52" s="1"/>
  <c r="I88" i="56" l="1"/>
  <c r="H54" i="52"/>
  <c r="H30" i="52"/>
  <c r="I6" i="57"/>
  <c r="I108" i="56"/>
  <c r="I58" i="56"/>
  <c r="H52" i="53"/>
  <c r="I14" i="56"/>
  <c r="H22" i="53"/>
  <c r="I28" i="56"/>
  <c r="H40" i="53"/>
  <c r="H85" i="53"/>
  <c r="I71" i="56"/>
  <c r="I34" i="56"/>
  <c r="I67" i="56"/>
  <c r="I20" i="56"/>
  <c r="I45" i="56"/>
  <c r="I6" i="54"/>
  <c r="H6" i="53"/>
  <c r="H64" i="53"/>
  <c r="H6" i="52"/>
  <c r="H42" i="52"/>
  <c r="H18" i="52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5" i="44"/>
  <c r="K31" i="44" s="1"/>
  <c r="N43" i="46" l="1"/>
  <c r="N42" i="46"/>
  <c r="N30" i="46"/>
  <c r="N29" i="46"/>
  <c r="N17" i="46"/>
  <c r="N16" i="46"/>
  <c r="K57" i="45"/>
  <c r="J57" i="45"/>
  <c r="I57" i="45"/>
  <c r="H57" i="45"/>
  <c r="G57" i="45"/>
  <c r="F57" i="45"/>
  <c r="E57" i="45"/>
  <c r="D57" i="45"/>
  <c r="C57" i="45"/>
  <c r="B57" i="45"/>
  <c r="K31" i="45"/>
  <c r="J31" i="45"/>
  <c r="I31" i="45"/>
  <c r="H31" i="45"/>
  <c r="G31" i="45"/>
  <c r="F31" i="45"/>
  <c r="E31" i="45"/>
  <c r="D31" i="45"/>
  <c r="C31" i="45"/>
  <c r="B31" i="45"/>
  <c r="K5" i="45"/>
  <c r="J5" i="45"/>
  <c r="I5" i="45"/>
  <c r="H5" i="45"/>
  <c r="G5" i="45"/>
  <c r="F5" i="45"/>
  <c r="E5" i="45"/>
  <c r="D5" i="45"/>
  <c r="C5" i="45"/>
  <c r="B5" i="45"/>
  <c r="J31" i="44"/>
  <c r="I31" i="44"/>
  <c r="H31" i="44"/>
  <c r="G31" i="44"/>
  <c r="F31" i="44"/>
  <c r="E31" i="44"/>
  <c r="D31" i="44"/>
  <c r="C31" i="44"/>
  <c r="B31" i="44"/>
  <c r="C14" i="48" l="1"/>
  <c r="D14" i="48"/>
  <c r="E14" i="48"/>
  <c r="B14" i="48"/>
  <c r="F16" i="48"/>
  <c r="F15" i="48"/>
  <c r="F14" i="48" s="1"/>
  <c r="B18" i="48" l="1"/>
  <c r="F13" i="48"/>
  <c r="E18" i="48" l="1"/>
  <c r="C18" i="48" l="1"/>
  <c r="D18" i="48"/>
  <c r="F18" i="48" l="1"/>
  <c r="AC9" i="3" l="1"/>
  <c r="AC8" i="3"/>
  <c r="N69" i="3" l="1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AB6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G50" i="33"/>
  <c r="F50" i="33"/>
  <c r="E50" i="33"/>
  <c r="D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F11" i="33"/>
  <c r="E11" i="33"/>
  <c r="D11" i="33"/>
  <c r="H10" i="33"/>
  <c r="H9" i="33"/>
  <c r="H8" i="33"/>
  <c r="G91" i="33" l="1"/>
  <c r="J59" i="3"/>
  <c r="H59" i="3"/>
  <c r="D91" i="33"/>
  <c r="H50" i="33"/>
  <c r="H89" i="33"/>
  <c r="H37" i="33"/>
  <c r="H76" i="33"/>
  <c r="K59" i="3"/>
  <c r="X59" i="3"/>
  <c r="I59" i="3"/>
  <c r="Y59" i="3"/>
  <c r="M59" i="3"/>
  <c r="Z59" i="3"/>
  <c r="L59" i="3"/>
  <c r="E91" i="33"/>
  <c r="D59" i="3"/>
  <c r="Q59" i="3"/>
  <c r="E59" i="3"/>
  <c r="F91" i="33"/>
  <c r="F59" i="3"/>
  <c r="H24" i="33"/>
  <c r="H63" i="33"/>
  <c r="G59" i="3"/>
  <c r="T59" i="3"/>
  <c r="AC63" i="3"/>
  <c r="AC65" i="3"/>
  <c r="AC66" i="3"/>
  <c r="P59" i="3"/>
  <c r="H11" i="33"/>
  <c r="AC52" i="3"/>
  <c r="AC68" i="3"/>
  <c r="AC53" i="3"/>
  <c r="AC55" i="3"/>
  <c r="AC64" i="3"/>
  <c r="AC67" i="3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H91" i="33" l="1"/>
  <c r="AC59" i="3"/>
</calcChain>
</file>

<file path=xl/sharedStrings.xml><?xml version="1.0" encoding="utf-8"?>
<sst xmlns="http://schemas.openxmlformats.org/spreadsheetml/2006/main" count="1451" uniqueCount="589">
  <si>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</si>
  <si>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</si>
  <si>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</si>
  <si>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</si>
  <si>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</si>
  <si>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</si>
  <si>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</si>
  <si>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</si>
  <si>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</si>
  <si>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</si>
  <si>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</si>
  <si>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</si>
  <si>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</si>
  <si>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</si>
  <si>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</si>
  <si>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</si>
  <si>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</si>
  <si>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</si>
  <si>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</si>
  <si>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</si>
  <si>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</si>
  <si>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</si>
  <si>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</si>
  <si>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</si>
  <si>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</si>
  <si>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</si>
  <si>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</si>
  <si>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</si>
  <si>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</si>
  <si>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</si>
  <si>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</si>
  <si>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</si>
  <si>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</si>
  <si>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</si>
  <si>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</si>
  <si>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</si>
  <si>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</si>
  <si>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</si>
  <si>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</si>
  <si>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</si>
  <si>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</si>
  <si>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</si>
  <si>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</si>
  <si>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</si>
  <si>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</si>
  <si>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</si>
  <si>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</si>
  <si>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</si>
  <si>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</si>
  <si>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</si>
  <si>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</si>
  <si>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</si>
  <si>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</si>
  <si>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</si>
  <si>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</si>
  <si>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</si>
  <si>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</si>
  <si>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</si>
  <si>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</si>
  <si>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</si>
  <si>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</si>
  <si>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</si>
  <si>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</si>
  <si>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</si>
  <si>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</si>
  <si>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</si>
  <si>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</si>
  <si>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</si>
  <si>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</si>
  <si>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</si>
  <si>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</si>
  <si>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</si>
  <si>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</si>
  <si>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</si>
  <si>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</si>
  <si>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</si>
  <si>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</si>
  <si>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</si>
  <si>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</si>
  <si>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</si>
  <si>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</si>
  <si>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</si>
  <si>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</si>
  <si>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</si>
  <si>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</si>
  <si>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</si>
  <si>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</si>
  <si>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</si>
  <si>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</si>
  <si>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</si>
  <si>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</si>
  <si>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</si>
  <si>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</si>
  <si>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</si>
  <si>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</si>
  <si>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</si>
  <si>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</si>
  <si>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</si>
  <si>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</si>
  <si>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</si>
  <si>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</si>
  <si>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</si>
  <si>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</si>
  <si>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</si>
  <si>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</si>
  <si>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</si>
  <si>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</si>
  <si>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</si>
  <si>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</si>
  <si>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</si>
  <si>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</si>
  <si>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</si>
  <si>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</si>
  <si>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</si>
  <si>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</si>
  <si>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</si>
  <si>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</si>
  <si>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</si>
  <si>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</si>
  <si>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</si>
  <si>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</si>
  <si>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</si>
  <si>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</si>
  <si>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</si>
  <si>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</si>
  <si>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</si>
  <si>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</si>
  <si>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</si>
  <si>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</si>
  <si>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</si>
  <si>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</si>
  <si>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</si>
  <si>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</si>
  <si>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</si>
  <si>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</si>
  <si>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</si>
  <si>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</si>
  <si>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</si>
  <si>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</si>
  <si>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</si>
  <si>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</si>
  <si>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</si>
  <si>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</si>
  <si>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</si>
  <si>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</si>
  <si>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</si>
  <si>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</si>
  <si>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</si>
  <si>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</si>
  <si>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</si>
  <si>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</si>
  <si>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</si>
  <si>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</si>
  <si>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</si>
  <si>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</si>
  <si>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</si>
  <si>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</si>
  <si>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</si>
  <si>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</si>
  <si>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</si>
  <si>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</si>
  <si>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</si>
  <si>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</si>
  <si>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</si>
  <si>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</si>
  <si>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</si>
  <si>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</si>
  <si>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</si>
  <si>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</si>
  <si>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</si>
  <si>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</si>
  <si>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</si>
  <si>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</si>
  <si>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</si>
  <si>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</si>
  <si>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</si>
  <si>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</si>
  <si>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</si>
  <si>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</si>
  <si>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</si>
  <si>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</si>
  <si>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</si>
  <si>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</si>
  <si>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</si>
  <si>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</si>
  <si>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</si>
  <si>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</si>
  <si>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</si>
  <si>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</si>
  <si>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</si>
  <si>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</si>
  <si>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</si>
  <si>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</si>
  <si>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</si>
  <si>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</si>
  <si>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</si>
  <si>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</si>
  <si>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</si>
  <si>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</si>
  <si>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</si>
  <si>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</si>
  <si>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</si>
  <si>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</si>
  <si>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</si>
  <si>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</si>
  <si>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</si>
  <si>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</si>
  <si>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</si>
  <si>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</si>
  <si>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</si>
  <si>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</si>
  <si>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</si>
  <si>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</si>
  <si>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</si>
  <si>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</si>
  <si>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</si>
  <si>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</si>
  <si>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</si>
  <si>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</si>
  <si>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</si>
  <si>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</si>
  <si>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</si>
  <si>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</si>
  <si>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</si>
  <si>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</si>
  <si>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</si>
  <si>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</si>
  <si>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</si>
  <si>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</si>
  <si>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</si>
  <si>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>Feb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</si>
  <si>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</si>
  <si>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</si>
  <si>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</si>
  <si>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</si>
  <si>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</si>
  <si>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</si>
  <si>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</si>
  <si>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</si>
  <si>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</si>
  <si>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</si>
  <si>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</si>
  <si>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</si>
  <si>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</si>
  <si>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</si>
  <si>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</si>
  <si>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</si>
  <si>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</si>
  <si>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</si>
  <si>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</si>
  <si>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</si>
  <si>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</si>
  <si>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</si>
  <si>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</si>
  <si>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</si>
  <si>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</si>
  <si>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</si>
  <si>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</si>
  <si>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</si>
  <si>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</si>
  <si>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</si>
  <si>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</si>
  <si>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</si>
  <si>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</si>
  <si>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</si>
  <si>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</si>
  <si>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</si>
  <si>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</si>
  <si>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</si>
  <si>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</si>
  <si>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</si>
  <si>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</si>
  <si>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</si>
  <si>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</si>
  <si>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</si>
  <si>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</si>
  <si>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</si>
  <si>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</si>
  <si>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</si>
  <si>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</si>
  <si>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</si>
  <si>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</si>
  <si>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</si>
  <si>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</si>
  <si>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</si>
  <si>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</si>
  <si>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</si>
  <si>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</si>
  <si>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</si>
  <si>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</si>
  <si>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</si>
  <si>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</si>
  <si>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</si>
  <si>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</si>
  <si>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</si>
  <si>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</si>
  <si>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</si>
  <si>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</si>
  <si>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</si>
  <si>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</si>
  <si>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</si>
  <si>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</si>
  <si>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</si>
  <si>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</si>
  <si>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</si>
  <si>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</si>
  <si>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</si>
  <si>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</si>
  <si>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</si>
  <si>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</si>
  <si>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</si>
  <si>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</si>
  <si>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</si>
  <si>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</si>
  <si>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</si>
  <si>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</si>
  <si>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</si>
  <si>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</si>
  <si>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</si>
  <si>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</si>
  <si>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</si>
  <si>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</si>
  <si>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</si>
  <si>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</si>
  <si>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</si>
  <si>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</si>
  <si>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</si>
  <si>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</si>
  <si>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</si>
  <si>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</si>
  <si>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</si>
  <si>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</si>
  <si>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</si>
  <si>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</si>
  <si>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</si>
  <si>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</si>
  <si>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</si>
  <si>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</si>
  <si>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</si>
  <si>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</si>
  <si>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ÍTEM </t>
  </si>
  <si>
    <t>CANTIDAD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</si>
  <si>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</si>
  <si>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</si>
  <si>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</si>
  <si>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</si>
  <si>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</si>
  <si>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</si>
  <si>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</si>
  <si>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</si>
  <si>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</si>
  <si>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</si>
  <si>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</si>
  <si>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</si>
  <si>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</si>
  <si>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</si>
  <si>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</si>
  <si>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</si>
  <si>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</si>
  <si>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</si>
  <si>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SEGÚN TIPO DE EMPLEADOR (PROMEDIO)</t>
  </si>
  <si>
    <t>EXPORT. MIN.**</t>
  </si>
  <si>
    <t>PLANTA BENEFICIO</t>
  </si>
  <si>
    <t>MINERA AURIFERA RETAMAS S.A.</t>
  </si>
  <si>
    <t>REGALIAS MINERAS***</t>
  </si>
  <si>
    <t>*** Incluye Regalías Contractuales Mineras.</t>
  </si>
  <si>
    <t>TÍTULOS DE CONCESIONES OTORGADAS POR INGEMMET *</t>
  </si>
  <si>
    <t>ZINC / TMF</t>
  </si>
  <si>
    <t>Acum. Ene-Mar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</si>
  <si>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</si>
  <si>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</si>
  <si>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</si>
  <si>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</si>
  <si>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</si>
  <si>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</si>
  <si>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</si>
  <si>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DESARROLLO Y PREPARACIÓN</t>
  </si>
  <si>
    <t>DOLOMITA</t>
  </si>
  <si>
    <t>n.d</t>
  </si>
  <si>
    <t>EMPRESA</t>
  </si>
  <si>
    <t>UNION ANDINA DE CEMENTOS S.A.A.</t>
  </si>
  <si>
    <t>COMPAÑÍA</t>
  </si>
  <si>
    <t>CONTRATISTAS</t>
  </si>
  <si>
    <t>ÁNCASH</t>
  </si>
  <si>
    <t>APURÍMAC</t>
  </si>
  <si>
    <t>JUNÍN</t>
  </si>
  <si>
    <t>HUÁNUCO</t>
  </si>
  <si>
    <t>PRODUCCIÓN MINERA NO METÁLICA Y CARBONÍFERA*</t>
  </si>
  <si>
    <t>SAN MARTÍN</t>
  </si>
  <si>
    <t>SOLICITUDES DE PETITORIOS MINEROS A NIVEL NACIONAL *</t>
  </si>
  <si>
    <t xml:space="preserve">PRODUCTO / REGIÓN 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</si>
  <si>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</si>
  <si>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</si>
  <si>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</si>
  <si>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</si>
  <si>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</si>
  <si>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</si>
  <si>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</si>
  <si>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</si>
  <si>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</si>
  <si>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</si>
  <si>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</si>
  <si>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</si>
  <si>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</si>
  <si>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TRAVERTINO (TM)</t>
  </si>
  <si>
    <t>ARENISCA / CUARCITA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</si>
  <si>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</si>
  <si>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</si>
  <si>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</si>
  <si>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</si>
  <si>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</si>
  <si>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</si>
  <si>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</si>
  <si>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</si>
  <si>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</si>
  <si>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Tabla 4.2</t>
  </si>
  <si>
    <t>MINERA CHINALCO PERU S.A.</t>
  </si>
  <si>
    <t>HUDBAY PERU S.A.C.</t>
  </si>
  <si>
    <t>COMPAÑIA MINERA ARES S.A.C.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</si>
  <si>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</si>
  <si>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</si>
  <si>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</si>
  <si>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</si>
  <si>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</si>
  <si>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</si>
  <si>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COMPAÑIA MINERA CASAPALCA S.A.</t>
  </si>
  <si>
    <t>SHOUGANG HIERRO PERU S.A.A.</t>
  </si>
  <si>
    <t>COMPAÑIA MINERA KOLPA S.A.</t>
  </si>
  <si>
    <t>TREVALI PERU S.A.C.</t>
  </si>
  <si>
    <t>COMPAÑIA MINERA CONDESTABLE S.A.</t>
  </si>
  <si>
    <t>COMPAÑIA MINERA ZAFRANAL S.A.C.</t>
  </si>
  <si>
    <t>COMPAÑIA MINERA MISKI MAYO S.R.L.</t>
  </si>
  <si>
    <t>SILICE</t>
  </si>
  <si>
    <t>ONIX</t>
  </si>
  <si>
    <t>CARBONÍFERA  (TM)</t>
  </si>
  <si>
    <t>TÍTULOS DE CONCESIONES OTORGADAS POR INGEMMET (HECTÁREAS)*</t>
  </si>
  <si>
    <t>COMPAÑIA MINERA COIMOLACHE S.A.</t>
  </si>
  <si>
    <t>MINERA SHOUXIN PERU S.A.</t>
  </si>
  <si>
    <t>ANCASH</t>
  </si>
  <si>
    <t>ANDESITA (TM)</t>
  </si>
  <si>
    <t>NEXA RESOURCES PERU S.A.A.</t>
  </si>
  <si>
    <t>NEXA RESOURCES ATACOCHA S.A.A.</t>
  </si>
  <si>
    <t>NEXA RESOURCES EL PORVENIR S.A.C.</t>
  </si>
  <si>
    <t>PARDO VILLAORDUÑA ENRIQUE EDWIN</t>
  </si>
  <si>
    <t>SITIO RAMSAR (humedales de importancia internacional)</t>
  </si>
  <si>
    <t>ZONA URBANA</t>
  </si>
  <si>
    <t>PUERTO Y/O AEROPUERTO</t>
  </si>
  <si>
    <t>VARIACIÓN RESPECTO AL MES ANTERIOR</t>
  </si>
  <si>
    <t>TIPO DE ÁREA RESTRINGIDA  -  (Áreas en las que no se podría otorgar concesiones mineras)</t>
  </si>
  <si>
    <t>TIPO DE ÁREA RESTRINGIDA  -  (Áreas en las que si se podría otorgar concesiones mineras)</t>
  </si>
  <si>
    <t>POSIBLE ZONA URBANA</t>
  </si>
  <si>
    <t xml:space="preserve">PROYECTO ESPECIAL (no hidráulicos) </t>
  </si>
  <si>
    <t>CIERRE POST-CIERRE (DEFINITIVO)</t>
  </si>
  <si>
    <t>PIEDRA (CONSTRUCCION)</t>
  </si>
  <si>
    <t>DOLOMITA (TM)</t>
  </si>
  <si>
    <t>BARITINA (TM)</t>
  </si>
  <si>
    <t>2019 (Ene)</t>
  </si>
  <si>
    <t>YURA S.A.</t>
  </si>
  <si>
    <t>COMPAÑIA MINERA LINCUNA S.A.</t>
  </si>
  <si>
    <t>EMPRESA ADMINISTRADORA CERRO S.A.C.</t>
  </si>
  <si>
    <t>EL MOLLE VERDE S.A.C.</t>
  </si>
  <si>
    <t xml:space="preserve">** Incluye Canon Minero y Canon Regional. Mediante DS N°033-2019-ef de fecha 30 de enero del 2019, se aprobó el adelanto de Canon Minero a las regiones. </t>
  </si>
  <si>
    <t>2019*</t>
  </si>
  <si>
    <t>(*) Información disponible a la fecha de elaboración de este boletín. N.d: Información no disponible en la fecha de elaboración del presente boletín.</t>
  </si>
  <si>
    <t>VAR. %</t>
  </si>
  <si>
    <t>PART. %</t>
  </si>
  <si>
    <t>(*) Información preliminar</t>
  </si>
  <si>
    <t>VAR %</t>
  </si>
  <si>
    <t xml:space="preserve">Tabla 1  </t>
  </si>
  <si>
    <t>Febrero</t>
  </si>
  <si>
    <t>COBRE (TMF)</t>
  </si>
  <si>
    <t>ORO (g finos)</t>
  </si>
  <si>
    <t>ZINC (TMF)</t>
  </si>
  <si>
    <t>PLOMO (TMF)</t>
  </si>
  <si>
    <t>PLATA (kg finos)</t>
  </si>
  <si>
    <t>COMPAÑIA MINERA ARGENTUM S.A.</t>
  </si>
  <si>
    <t>HIERRO (TMF)</t>
  </si>
  <si>
    <t>ESTAÑO (TMF)</t>
  </si>
  <si>
    <t>MOLIBDENO (TMF)</t>
  </si>
  <si>
    <t>HORMIGON</t>
  </si>
  <si>
    <t>CAOLIN</t>
  </si>
  <si>
    <t>SILICATOS</t>
  </si>
  <si>
    <t>MARMOL</t>
  </si>
  <si>
    <t>CARBON ANTRACITA</t>
  </si>
  <si>
    <t>CARBON BITUMINOSO</t>
  </si>
  <si>
    <t>CARBON GRAFITO</t>
  </si>
  <si>
    <t xml:space="preserve">Fuente: SUNAT, Nota Tributaria. Elaborado por Ministerio de Energía y Minas.
Fecha de consulta:  28 de marzo del 2019
</t>
  </si>
  <si>
    <t>ARIANA OPERACIONES MINERAS S.A.C.</t>
  </si>
  <si>
    <t>Mar</t>
  </si>
  <si>
    <t xml:space="preserve">VARIACIÓN RESPECTO AL MES ANTERIOR* EN MILLONES DE US$ </t>
  </si>
  <si>
    <t>(Millones toneladas)</t>
  </si>
  <si>
    <t xml:space="preserve">VARIACIÓN RESPECTO AL MES ANTERIOR- VOLUMEN* </t>
  </si>
  <si>
    <t>Marzo</t>
  </si>
  <si>
    <t>ANABI S.A.C.</t>
  </si>
  <si>
    <t>S.M.R.L. SANTA BARBARA DE TRUJILLO</t>
  </si>
  <si>
    <t>BEAR CREEK MINING S.A.C.</t>
  </si>
  <si>
    <t>AREA NATURAL - USO INDIRECTO</t>
  </si>
  <si>
    <t>PROYECTO ESPECIAL - HIDRAULICOS</t>
  </si>
  <si>
    <t>AREA DE DEFENSA NACIONAL</t>
  </si>
  <si>
    <t>ZONA ARQUEOLOGICA</t>
  </si>
  <si>
    <t xml:space="preserve">AREA DE NO ADMISION DE PETITORIOS </t>
  </si>
  <si>
    <t>AREA DE NO ADMISION DE PETITORIOS INGEMMET</t>
  </si>
  <si>
    <t>SITIO HISTORICO DE BATALLA</t>
  </si>
  <si>
    <t>ZONA DE RIESGO NO MITIGABLE (alto riesgo de habitabilidad - ley 30556)</t>
  </si>
  <si>
    <t>PAISAJE CULTURAL</t>
  </si>
  <si>
    <t>AREA NATURAL - AMORTIGUAMIENTO</t>
  </si>
  <si>
    <t>AREA NATURAL - USO DIRECTO</t>
  </si>
  <si>
    <t>CLASIFICACION DIVERSA (gran zona de reserva arqueologica, otros)</t>
  </si>
  <si>
    <t>PROPUESTA DE AREA NATURAL</t>
  </si>
  <si>
    <t>AREA DE CONSERVACION PRIVADA</t>
  </si>
  <si>
    <t>AREA DE CONSERVACION MUNICIPAL Y OTROS</t>
  </si>
  <si>
    <t>AREA DE EXPANSION URBANA</t>
  </si>
  <si>
    <t>Abril</t>
  </si>
  <si>
    <t>EVOLUCIÓN ANUAL DE LAS INVERSIONES MINERAS
(US$ MILLONES)</t>
  </si>
  <si>
    <t>May. 2019</t>
  </si>
  <si>
    <t>Mayo</t>
  </si>
  <si>
    <t>May</t>
  </si>
  <si>
    <t>Junio</t>
  </si>
  <si>
    <t>Jun. 2019</t>
  </si>
  <si>
    <t>CORI PUNO S.A.C.</t>
  </si>
  <si>
    <t>Jun</t>
  </si>
  <si>
    <t>Fuente: INGEMMET y Ministerio de Energía y Minas.   /    Fecha de consulta: 23 de julio del 2019.</t>
  </si>
  <si>
    <t>CLASIFICACION DIVERSA (gasoductos, oleoductos,  otros)</t>
  </si>
  <si>
    <t>ECOSISTEMAS FRAGILES</t>
  </si>
  <si>
    <t>GRANITO</t>
  </si>
  <si>
    <t>2019 (Ene-Jul)</t>
  </si>
  <si>
    <t xml:space="preserve">Fuente: SUNAT, Nota Tributaria. Elaborado por Ministerio de Energía y Minas.
Fecha de consulta: 26 de agosto del 2019
</t>
  </si>
  <si>
    <t>Julio</t>
  </si>
  <si>
    <t>Variación interanual / julio</t>
  </si>
  <si>
    <t>Jul. 2018</t>
  </si>
  <si>
    <t>Jul. 2019</t>
  </si>
  <si>
    <t>Variación acumulada / enero - julio</t>
  </si>
  <si>
    <t>Ene-Jul 2018</t>
  </si>
  <si>
    <t>Ene-Jul 2019</t>
  </si>
  <si>
    <t>JULIO</t>
  </si>
  <si>
    <t>ENERO-JULIO</t>
  </si>
  <si>
    <t>ENERO - JULIO</t>
  </si>
  <si>
    <t>SILICATOS (TM)</t>
  </si>
  <si>
    <t>VARIACIÓN ACUMULADA / ENERO - JULIO</t>
  </si>
  <si>
    <t>VARIACIÓN INTERANUAL / JULIO</t>
  </si>
  <si>
    <t>Fuente: Dirección de Promoción Minera - Ministerio de Energía y Minas.
- Información proporcionada por los Titulares Mineros a través del ESTAMIN.
- Las cifras han sido ajustadas a lo reportado por los Titulares Mineros al 21 de agosto de 2019.</t>
  </si>
  <si>
    <t>Enero-Julio</t>
  </si>
  <si>
    <t>MINERA COLQUISIRI S.A.</t>
  </si>
  <si>
    <t>OTROS (2018: 444 titulares mineros, 2019: 316 titulares mineros)</t>
  </si>
  <si>
    <t>OTROS (2018: 111 titulares mineros, 2019: 84 titulares mineros)</t>
  </si>
  <si>
    <t>OTROS (2018: 207 titulares mineros, 2019: 149 titulares mineros)</t>
  </si>
  <si>
    <t>OTROS (2018: 292 titulares mineros, 2019: 209 titulares mineros)</t>
  </si>
  <si>
    <t>OTROS (2018: 237 titulares mineros, 2019: 180 titulares mineros)</t>
  </si>
  <si>
    <t>OTROS (2018: 208 titulares mineros, 2019: 147 titulares mineros)</t>
  </si>
  <si>
    <t>OTROS (2018: 284 titulares mineros, 2019: 147 titulares mineros)</t>
  </si>
  <si>
    <t>SEGÚN REGIÓN - JULIO 2019</t>
  </si>
  <si>
    <t>Jul</t>
  </si>
  <si>
    <t>Variación Interanual - Julio</t>
  </si>
  <si>
    <t>Julio. 2018</t>
  </si>
  <si>
    <t>Julio. 2019</t>
  </si>
  <si>
    <t>Fuente: Dirección de Promoción Minera - Ministerio de Energía y Minas.
- 2008-2017:  Información proporcionada por los Titulares Mineros a través de la Declaración Anual Consolidada (DAC).
- 2017-2018:  Información proporcionada por los Titulares Mineros a través del Declaración Estadística Mensual (ESTAMIN).
- Las cifras han sido ajustadas a lo reportado por los Titulares Mineros al 23 de agosto de 2019.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</si>
  <si>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</si>
  <si>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</si>
  <si>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</si>
  <si>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</si>
  <si>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</si>
  <si>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</si>
  <si>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</si>
  <si>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</si>
  <si>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</si>
  <si>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</si>
  <si>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</si>
  <si>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</si>
  <si>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Fuente: Fax Coyuntural de Accidentes Mortales - Ministerio de Energía y Minas.
- Las cifras han sido ajustadas a lo reportado por los Titulares Mineros al 17 de julio de 2019.</t>
  </si>
  <si>
    <t>Fuente: Ministerio de Energía y Minas, INGEMMET.  /    Fecha de consulta: 26 de agosto del 2019.</t>
  </si>
  <si>
    <t>ÁREAS RESTRINGIDAS A LA ACTIVIDAD MINERA - JULIO 2019</t>
  </si>
  <si>
    <r>
      <t>UNIDADES MINERAS EN ACTIVIDAD - JULIO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19</t>
    </r>
  </si>
  <si>
    <t xml:space="preserve"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
</t>
  </si>
  <si>
    <t>2019 (Ene. - Jun.)</t>
  </si>
  <si>
    <t>VARIACIÓN INTERANUAL * EN MILLONES DE US$ / JUNIO</t>
  </si>
  <si>
    <t>Jun. 2018</t>
  </si>
  <si>
    <t>VARIACIÓN INTERANUAL ACUMULADA* EN MILLONES DE US$ / ENERO-JUNIO</t>
  </si>
  <si>
    <t>Ene.- Jun.  2018</t>
  </si>
  <si>
    <t>Ene.- Jun. 2019</t>
  </si>
  <si>
    <t>VARIACIÓN INTERANUAL VOLUMEN * /JUNIO</t>
  </si>
  <si>
    <t>VARIACIÓN INTERANUAL ACUMULADA - VOLUMEN* / ENERO-JUNIO</t>
  </si>
  <si>
    <t xml:space="preserve">Fuente: BCRP, Cuadros Estadísticos Mensuales. Elaborado por el Ministerio de Energía y Minas
Fecha de consulta:  26 de agosto de 2019.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</si>
  <si>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 Dirección de Gestión Minera, DGM/  Fecha de consulta: 23 de agosto de 2019.
Elaboración: Dirección de Promoción Minera, DGPSM.
(*) Información preliminar. Incluye producción aurífera estimada de mineros artesanales de Madre de Dios, Puno, Piura y Arequipa.</t>
  </si>
  <si>
    <t xml:space="preserve"> </t>
  </si>
  <si>
    <t>Fuente:  Dirección de Gestión Minera, DGM /    Fecha de consulta: 23 de agosto del 2019.
Elaboración: Dirección de Promoción Minera, DGPSM.</t>
  </si>
  <si>
    <t>Fuente: MEF, Portal de Transparencia Económica. Elaborado por Ministerio de Energía y Minas. 
Instituto Geológico Minero y Metalúrgico (INGEMMET)
Fecha de consulta:
   Canon y Regalías - Datos al 31 de julio del 2019
   Derecho de Vigencia - Datos al 30 de junio del 2019</t>
  </si>
  <si>
    <t>Fuente: MEF, Portal de Transparencia Económica; INGEMMET. Elaborado por Ministerio de Energía y Minas. 
Fecha de consulta: 
   Canon y Regalías - Datos al 31 de julio del 2019
   Derecho de Vigencia - Datos al 30 de junio del 2019</t>
  </si>
  <si>
    <t>PRODUCCIÓN MINERA NO METÁLICA SEGÚN REGIÓN*</t>
  </si>
  <si>
    <t>PRODUCCIÓN MINERA CARBON SEGÚN REGIÓN*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</si>
</sst>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General_)"/>
    <numFmt numFmtId="175" formatCode="#,##0.00_ ;\-#,##0.00\ "/>
    <numFmt numFmtId="176" formatCode="#,##0_ ;\-#,##0\ "/>
    <numFmt numFmtId="177" formatCode="0.000%"/>
    <numFmt numFmtId="178" formatCode="#,##0;[Red]#,##0"/>
    <numFmt numFmtId="179" formatCode="[$-1010409]###,##0"/>
    <numFmt numFmtId="180" formatCode="_-* #,##0_-;\-* #,##0_-;_-* &quot;-&quot;??_-;_-@_-"/>
    <numFmt numFmtId="181" formatCode="0.0"/>
    <numFmt numFmtId="182" formatCode="_(* #,##0_);_(* \(#,##0\);_(* &quot;-&quot;??_);_(@_)"/>
    <numFmt numFmtId="183" formatCode="#,##0.0,,"/>
    <numFmt numFmtId="184" formatCode="#,###"/>
    <numFmt numFmtId="185" formatCode="0.0000%"/>
  </numFmts>
  <fonts count="9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7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" fontId="8" fillId="0" borderId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18" borderId="4">
      <alignment wrapText="1"/>
    </xf>
    <xf numFmtId="168" fontId="14" fillId="0" borderId="0" applyFont="0" applyFill="0" applyBorder="0" applyAlignment="0" applyProtection="0"/>
    <xf numFmtId="174" fontId="30" fillId="0" borderId="0"/>
    <xf numFmtId="17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7" borderId="1" applyNumberFormat="0" applyAlignment="0" applyProtection="0"/>
    <xf numFmtId="169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7" fillId="3" borderId="0" applyNumberFormat="0" applyBorder="0" applyAlignment="0" applyProtection="0"/>
    <xf numFmtId="165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27" fillId="0" borderId="0"/>
    <xf numFmtId="0" fontId="35" fillId="0" borderId="0"/>
    <xf numFmtId="174" fontId="32" fillId="0" borderId="0"/>
    <xf numFmtId="0" fontId="14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1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33" fillId="25" borderId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26" borderId="0">
      <alignment horizontal="left"/>
    </xf>
    <xf numFmtId="174" fontId="34" fillId="0" borderId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68" fillId="0" borderId="0"/>
    <xf numFmtId="0" fontId="68" fillId="0" borderId="0"/>
    <xf numFmtId="0" fontId="74" fillId="0" borderId="0" applyNumberFormat="0" applyFill="0" applyBorder="0" applyAlignment="0" applyProtection="0"/>
    <xf numFmtId="0" fontId="75" fillId="0" borderId="61" applyNumberFormat="0" applyFill="0" applyAlignment="0" applyProtection="0"/>
    <xf numFmtId="0" fontId="76" fillId="0" borderId="62" applyNumberFormat="0" applyFill="0" applyAlignment="0" applyProtection="0"/>
    <xf numFmtId="0" fontId="77" fillId="0" borderId="63" applyNumberFormat="0" applyFill="0" applyAlignment="0" applyProtection="0"/>
    <xf numFmtId="0" fontId="77" fillId="0" borderId="0" applyNumberFormat="0" applyFill="0" applyBorder="0" applyAlignment="0" applyProtection="0"/>
    <xf numFmtId="0" fontId="78" fillId="37" borderId="0" applyNumberFormat="0" applyBorder="0" applyAlignment="0" applyProtection="0"/>
    <xf numFmtId="0" fontId="79" fillId="38" borderId="0" applyNumberFormat="0" applyBorder="0" applyAlignment="0" applyProtection="0"/>
    <xf numFmtId="0" fontId="80" fillId="39" borderId="0" applyNumberFormat="0" applyBorder="0" applyAlignment="0" applyProtection="0"/>
    <xf numFmtId="0" fontId="81" fillId="40" borderId="64" applyNumberFormat="0" applyAlignment="0" applyProtection="0"/>
    <xf numFmtId="0" fontId="82" fillId="41" borderId="65" applyNumberFormat="0" applyAlignment="0" applyProtection="0"/>
    <xf numFmtId="0" fontId="83" fillId="41" borderId="64" applyNumberFormat="0" applyAlignment="0" applyProtection="0"/>
    <xf numFmtId="0" fontId="84" fillId="0" borderId="66" applyNumberFormat="0" applyFill="0" applyAlignment="0" applyProtection="0"/>
    <xf numFmtId="0" fontId="56" fillId="42" borderId="67" applyNumberFormat="0" applyAlignment="0" applyProtection="0"/>
    <xf numFmtId="0" fontId="69" fillId="0" borderId="0" applyNumberFormat="0" applyFill="0" applyBorder="0" applyAlignment="0" applyProtection="0"/>
    <xf numFmtId="0" fontId="36" fillId="43" borderId="68" applyNumberFormat="0" applyFont="0" applyAlignment="0" applyProtection="0"/>
    <xf numFmtId="0" fontId="85" fillId="0" borderId="0" applyNumberFormat="0" applyFill="0" applyBorder="0" applyAlignment="0" applyProtection="0"/>
    <xf numFmtId="0" fontId="38" fillId="0" borderId="69" applyNumberFormat="0" applyFill="0" applyAlignment="0" applyProtection="0"/>
    <xf numFmtId="0" fontId="55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55" fillId="67" borderId="0" applyNumberFormat="0" applyBorder="0" applyAlignment="0" applyProtection="0"/>
    <xf numFmtId="0" fontId="86" fillId="0" borderId="0"/>
    <xf numFmtId="164" fontId="86" fillId="0" borderId="0" applyFont="0" applyFill="0" applyBorder="0" applyAlignment="0" applyProtection="0"/>
    <xf numFmtId="0" fontId="68" fillId="0" borderId="0"/>
    <xf numFmtId="168" fontId="36" fillId="0" borderId="0" applyFont="0" applyFill="0" applyBorder="0" applyAlignment="0" applyProtection="0"/>
    <xf numFmtId="0" fontId="68" fillId="0" borderId="0"/>
    <xf numFmtId="0" fontId="89" fillId="0" borderId="0"/>
    <xf numFmtId="165" fontId="36" fillId="0" borderId="0" applyFont="0" applyFill="0" applyBorder="0" applyAlignment="0" applyProtection="0"/>
  </cellStyleXfs>
  <cellXfs count="747">
    <xf numFmtId="0" fontId="0" fillId="0" borderId="0" xfId="0"/>
    <xf numFmtId="0" fontId="38" fillId="26" borderId="0" xfId="0" applyFont="1" applyFill="1"/>
    <xf numFmtId="0" fontId="37" fillId="26" borderId="11" xfId="0" applyFont="1" applyFill="1" applyBorder="1" applyAlignment="1">
      <alignment horizontal="left"/>
    </xf>
    <xf numFmtId="0" fontId="37" fillId="26" borderId="11" xfId="0" applyFont="1" applyFill="1" applyBorder="1" applyAlignment="1">
      <alignment horizontal="center"/>
    </xf>
    <xf numFmtId="0" fontId="37" fillId="26" borderId="0" xfId="107">
      <alignment horizontal="left"/>
    </xf>
    <xf numFmtId="0" fontId="39" fillId="26" borderId="0" xfId="107" applyFont="1">
      <alignment horizontal="left"/>
    </xf>
    <xf numFmtId="0" fontId="37" fillId="26" borderId="0" xfId="107" applyAlignment="1">
      <alignment horizontal="center"/>
    </xf>
    <xf numFmtId="0" fontId="39" fillId="26" borderId="0" xfId="107" applyFont="1" applyAlignment="1">
      <alignment horizontal="center"/>
    </xf>
    <xf numFmtId="0" fontId="38" fillId="26" borderId="0" xfId="0" applyFont="1" applyFill="1" applyAlignment="1">
      <alignment horizontal="left"/>
    </xf>
    <xf numFmtId="0" fontId="39" fillId="26" borderId="11" xfId="107" applyFont="1" applyBorder="1" applyAlignment="1">
      <alignment horizontal="center"/>
    </xf>
    <xf numFmtId="4" fontId="37" fillId="26" borderId="0" xfId="107" applyNumberFormat="1" applyAlignment="1">
      <alignment horizontal="center"/>
    </xf>
    <xf numFmtId="0" fontId="40" fillId="27" borderId="0" xfId="107" applyFont="1" applyFill="1" applyAlignment="1">
      <alignment horizontal="center"/>
    </xf>
    <xf numFmtId="10" fontId="37" fillId="26" borderId="0" xfId="94" applyNumberFormat="1" applyFont="1" applyFill="1" applyAlignment="1">
      <alignment horizontal="center"/>
    </xf>
    <xf numFmtId="3" fontId="37" fillId="26" borderId="0" xfId="47" applyNumberFormat="1" applyFont="1" applyFill="1" applyAlignment="1">
      <alignment horizontal="center"/>
    </xf>
    <xf numFmtId="3" fontId="37" fillId="26" borderId="0" xfId="107" applyNumberFormat="1" applyBorder="1" applyAlignment="1">
      <alignment horizontal="center"/>
    </xf>
    <xf numFmtId="0" fontId="39" fillId="26" borderId="12" xfId="107" applyFont="1" applyBorder="1" applyAlignment="1">
      <alignment horizontal="center"/>
    </xf>
    <xf numFmtId="0" fontId="37" fillId="26" borderId="0" xfId="107" applyBorder="1" applyAlignment="1">
      <alignment horizontal="center"/>
    </xf>
    <xf numFmtId="0" fontId="37" fillId="26" borderId="0" xfId="107" applyFill="1">
      <alignment horizontal="left"/>
    </xf>
    <xf numFmtId="0" fontId="37" fillId="26" borderId="0" xfId="107" applyAlignment="1"/>
    <xf numFmtId="0" fontId="38" fillId="26" borderId="0" xfId="0" applyFont="1" applyFill="1" applyAlignment="1"/>
    <xf numFmtId="0" fontId="41" fillId="28" borderId="0" xfId="0" applyFont="1" applyFill="1"/>
    <xf numFmtId="0" fontId="42" fillId="28" borderId="0" xfId="0" applyFont="1" applyFill="1" applyAlignment="1">
      <alignment horizontal="center"/>
    </xf>
    <xf numFmtId="0" fontId="43" fillId="26" borderId="0" xfId="107" applyFont="1" applyAlignment="1">
      <alignment horizontal="center"/>
    </xf>
    <xf numFmtId="0" fontId="43" fillId="26" borderId="0" xfId="0" applyFont="1" applyFill="1" applyBorder="1" applyAlignment="1">
      <alignment horizontal="left"/>
    </xf>
    <xf numFmtId="4" fontId="42" fillId="28" borderId="0" xfId="0" applyNumberFormat="1" applyFont="1" applyFill="1" applyAlignment="1">
      <alignment horizontal="center"/>
    </xf>
    <xf numFmtId="0" fontId="43" fillId="26" borderId="0" xfId="107" applyFont="1">
      <alignment horizontal="left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3" fillId="26" borderId="0" xfId="0" applyFont="1" applyFill="1" applyBorder="1" applyAlignment="1">
      <alignment horizontal="center"/>
    </xf>
    <xf numFmtId="0" fontId="43" fillId="26" borderId="0" xfId="107" applyFont="1" applyAlignment="1"/>
    <xf numFmtId="4" fontId="43" fillId="26" borderId="0" xfId="107" applyNumberFormat="1" applyFont="1" applyAlignment="1">
      <alignment horizontal="center"/>
    </xf>
    <xf numFmtId="0" fontId="45" fillId="26" borderId="0" xfId="107" applyFont="1" applyAlignment="1">
      <alignment horizontal="center"/>
    </xf>
    <xf numFmtId="0" fontId="46" fillId="26" borderId="0" xfId="107" applyFont="1" applyAlignment="1">
      <alignment horizontal="left"/>
    </xf>
    <xf numFmtId="0" fontId="46" fillId="26" borderId="0" xfId="107" applyFont="1" applyAlignment="1">
      <alignment horizontal="center"/>
    </xf>
    <xf numFmtId="0" fontId="46" fillId="26" borderId="0" xfId="107" applyFont="1">
      <alignment horizontal="left"/>
    </xf>
    <xf numFmtId="4" fontId="45" fillId="26" borderId="0" xfId="107" applyNumberFormat="1" applyFont="1" applyAlignment="1">
      <alignment horizontal="center"/>
    </xf>
    <xf numFmtId="0" fontId="47" fillId="26" borderId="0" xfId="107" applyFont="1">
      <alignment horizontal="left"/>
    </xf>
    <xf numFmtId="167" fontId="37" fillId="26" borderId="0" xfId="107" applyNumberFormat="1" applyAlignment="1">
      <alignment horizontal="center"/>
    </xf>
    <xf numFmtId="0" fontId="46" fillId="26" borderId="0" xfId="0" applyFont="1" applyFill="1" applyAlignment="1"/>
    <xf numFmtId="167" fontId="37" fillId="26" borderId="14" xfId="107" applyNumberFormat="1" applyBorder="1" applyAlignment="1">
      <alignment horizontal="center"/>
    </xf>
    <xf numFmtId="167" fontId="37" fillId="26" borderId="15" xfId="107" applyNumberFormat="1" applyBorder="1" applyAlignment="1">
      <alignment horizontal="center"/>
    </xf>
    <xf numFmtId="167" fontId="37" fillId="26" borderId="16" xfId="107" applyNumberFormat="1" applyBorder="1" applyAlignment="1">
      <alignment horizontal="center"/>
    </xf>
    <xf numFmtId="0" fontId="40" fillId="29" borderId="17" xfId="107" applyFont="1" applyFill="1" applyBorder="1" applyAlignment="1">
      <alignment horizontal="center"/>
    </xf>
    <xf numFmtId="3" fontId="37" fillId="26" borderId="18" xfId="47" applyNumberFormat="1" applyFont="1" applyFill="1" applyBorder="1" applyAlignment="1">
      <alignment horizontal="center"/>
    </xf>
    <xf numFmtId="3" fontId="37" fillId="26" borderId="19" xfId="47" applyNumberFormat="1" applyFont="1" applyFill="1" applyBorder="1" applyAlignment="1">
      <alignment horizontal="center"/>
    </xf>
    <xf numFmtId="167" fontId="37" fillId="26" borderId="0" xfId="107" applyNumberFormat="1" applyAlignment="1">
      <alignment horizontal="left"/>
    </xf>
    <xf numFmtId="3" fontId="37" fillId="26" borderId="20" xfId="47" applyNumberFormat="1" applyFont="1" applyFill="1" applyBorder="1" applyAlignment="1">
      <alignment horizontal="center"/>
    </xf>
    <xf numFmtId="3" fontId="37" fillId="26" borderId="21" xfId="47" applyNumberFormat="1" applyFont="1" applyFill="1" applyBorder="1" applyAlignment="1">
      <alignment horizontal="center"/>
    </xf>
    <xf numFmtId="3" fontId="37" fillId="26" borderId="22" xfId="47" applyNumberFormat="1" applyFont="1" applyFill="1" applyBorder="1" applyAlignment="1">
      <alignment horizontal="center"/>
    </xf>
    <xf numFmtId="3" fontId="37" fillId="26" borderId="23" xfId="47" applyNumberFormat="1" applyFont="1" applyFill="1" applyBorder="1" applyAlignment="1">
      <alignment horizontal="center"/>
    </xf>
    <xf numFmtId="0" fontId="39" fillId="26" borderId="24" xfId="107" applyFont="1" applyBorder="1" applyAlignment="1">
      <alignment horizontal="center"/>
    </xf>
    <xf numFmtId="3" fontId="37" fillId="26" borderId="25" xfId="107" applyNumberFormat="1" applyBorder="1" applyAlignment="1">
      <alignment horizontal="center"/>
    </xf>
    <xf numFmtId="3" fontId="39" fillId="26" borderId="26" xfId="107" applyNumberFormat="1" applyFont="1" applyBorder="1" applyAlignment="1">
      <alignment horizontal="center"/>
    </xf>
    <xf numFmtId="3" fontId="39" fillId="26" borderId="27" xfId="107" applyNumberFormat="1" applyFont="1" applyBorder="1" applyAlignment="1">
      <alignment horizontal="center"/>
    </xf>
    <xf numFmtId="0" fontId="40" fillId="26" borderId="0" xfId="107" applyFont="1" applyFill="1" applyAlignment="1"/>
    <xf numFmtId="1" fontId="37" fillId="26" borderId="13" xfId="107" applyNumberFormat="1" applyFill="1" applyBorder="1" applyAlignment="1">
      <alignment horizontal="center"/>
    </xf>
    <xf numFmtId="0" fontId="4" fillId="0" borderId="0" xfId="58"/>
    <xf numFmtId="0" fontId="4" fillId="26" borderId="18" xfId="58" applyFill="1" applyBorder="1" applyAlignment="1">
      <alignment horizontal="center" vertical="center"/>
    </xf>
    <xf numFmtId="0" fontId="4" fillId="26" borderId="19" xfId="58" applyFill="1" applyBorder="1" applyAlignment="1">
      <alignment vertical="center"/>
    </xf>
    <xf numFmtId="170" fontId="4" fillId="26" borderId="19" xfId="52" applyNumberFormat="1" applyFont="1" applyFill="1" applyBorder="1" applyAlignment="1">
      <alignment horizontal="center" vertical="center"/>
    </xf>
    <xf numFmtId="170" fontId="4" fillId="26" borderId="16" xfId="52" applyNumberFormat="1" applyFont="1" applyFill="1" applyBorder="1" applyAlignment="1">
      <alignment horizontal="center" vertical="center"/>
    </xf>
    <xf numFmtId="0" fontId="4" fillId="26" borderId="29" xfId="58" applyFill="1" applyBorder="1" applyAlignment="1">
      <alignment horizontal="center" vertical="center"/>
    </xf>
    <xf numFmtId="0" fontId="4" fillId="26" borderId="0" xfId="58" applyFill="1" applyBorder="1" applyAlignment="1">
      <alignment vertical="center"/>
    </xf>
    <xf numFmtId="170" fontId="4" fillId="26" borderId="0" xfId="52" applyNumberFormat="1" applyFont="1" applyFill="1" applyBorder="1" applyAlignment="1">
      <alignment horizontal="center" vertical="center"/>
    </xf>
    <xf numFmtId="170" fontId="4" fillId="26" borderId="14" xfId="52" applyNumberFormat="1" applyFont="1" applyFill="1" applyBorder="1" applyAlignment="1">
      <alignment horizontal="center" vertical="center"/>
    </xf>
    <xf numFmtId="0" fontId="4" fillId="26" borderId="30" xfId="58" applyFill="1" applyBorder="1" applyAlignment="1">
      <alignment horizontal="center" vertical="center"/>
    </xf>
    <xf numFmtId="0" fontId="4" fillId="26" borderId="31" xfId="58" applyFill="1" applyBorder="1" applyAlignment="1">
      <alignment vertical="center"/>
    </xf>
    <xf numFmtId="170" fontId="4" fillId="26" borderId="31" xfId="52" applyNumberFormat="1" applyFont="1" applyFill="1" applyBorder="1" applyAlignment="1">
      <alignment horizontal="center" vertical="center"/>
    </xf>
    <xf numFmtId="170" fontId="4" fillId="26" borderId="15" xfId="52" applyNumberFormat="1" applyFont="1" applyFill="1" applyBorder="1" applyAlignment="1">
      <alignment horizontal="center" vertical="center"/>
    </xf>
    <xf numFmtId="0" fontId="4" fillId="26" borderId="11" xfId="58" applyFill="1" applyBorder="1" applyAlignment="1">
      <alignment horizontal="center" vertical="center"/>
    </xf>
    <xf numFmtId="0" fontId="4" fillId="26" borderId="11" xfId="58" applyFill="1" applyBorder="1" applyAlignment="1">
      <alignment vertical="center"/>
    </xf>
    <xf numFmtId="0" fontId="4" fillId="26" borderId="11" xfId="58" applyFont="1" applyFill="1" applyBorder="1" applyAlignment="1">
      <alignment horizontal="left" vertical="center"/>
    </xf>
    <xf numFmtId="9" fontId="37" fillId="26" borderId="0" xfId="94" applyFont="1" applyFill="1" applyAlignment="1">
      <alignment horizontal="left"/>
    </xf>
    <xf numFmtId="9" fontId="46" fillId="26" borderId="0" xfId="94" applyFont="1" applyFill="1" applyAlignment="1">
      <alignment horizontal="left"/>
    </xf>
    <xf numFmtId="9" fontId="37" fillId="26" borderId="11" xfId="94" applyFont="1" applyFill="1" applyBorder="1" applyAlignment="1">
      <alignment horizontal="center"/>
    </xf>
    <xf numFmtId="9" fontId="43" fillId="26" borderId="0" xfId="94" applyFont="1" applyFill="1" applyAlignment="1">
      <alignment horizontal="left"/>
    </xf>
    <xf numFmtId="3" fontId="37" fillId="30" borderId="0" xfId="107" applyNumberFormat="1" applyFill="1" applyBorder="1" applyAlignment="1">
      <alignment horizontal="center"/>
    </xf>
    <xf numFmtId="1" fontId="37" fillId="30" borderId="25" xfId="107" applyNumberFormat="1" applyFill="1" applyBorder="1" applyAlignment="1">
      <alignment horizontal="center"/>
    </xf>
    <xf numFmtId="3" fontId="37" fillId="30" borderId="13" xfId="107" applyNumberFormat="1" applyFill="1" applyBorder="1" applyAlignment="1">
      <alignment horizontal="center"/>
    </xf>
    <xf numFmtId="0" fontId="40" fillId="29" borderId="32" xfId="107" applyFont="1" applyFill="1" applyBorder="1" applyAlignment="1">
      <alignment horizontal="left"/>
    </xf>
    <xf numFmtId="0" fontId="50" fillId="29" borderId="32" xfId="107" applyFont="1" applyFill="1" applyBorder="1" applyAlignment="1">
      <alignment horizontal="left"/>
    </xf>
    <xf numFmtId="0" fontId="40" fillId="29" borderId="32" xfId="107" applyFont="1" applyFill="1" applyBorder="1" applyAlignment="1">
      <alignment horizontal="center"/>
    </xf>
    <xf numFmtId="9" fontId="40" fillId="29" borderId="32" xfId="94" applyFont="1" applyFill="1" applyBorder="1" applyAlignment="1">
      <alignment horizontal="center"/>
    </xf>
    <xf numFmtId="0" fontId="51" fillId="31" borderId="0" xfId="58" applyFont="1" applyFill="1" applyAlignment="1">
      <alignment horizontal="center" vertical="center"/>
    </xf>
    <xf numFmtId="0" fontId="51" fillId="31" borderId="0" xfId="58" applyFont="1" applyFill="1" applyAlignment="1">
      <alignment vertical="center"/>
    </xf>
    <xf numFmtId="0" fontId="51" fillId="31" borderId="0" xfId="58" applyFont="1" applyFill="1" applyAlignment="1">
      <alignment horizontal="center" vertical="center" wrapText="1"/>
    </xf>
    <xf numFmtId="172" fontId="37" fillId="30" borderId="25" xfId="47" applyNumberFormat="1" applyFont="1" applyFill="1" applyBorder="1" applyAlignment="1">
      <alignment horizontal="center"/>
    </xf>
    <xf numFmtId="172" fontId="37" fillId="30" borderId="13" xfId="47" applyNumberFormat="1" applyFont="1" applyFill="1" applyBorder="1" applyAlignment="1">
      <alignment horizontal="center"/>
    </xf>
    <xf numFmtId="172" fontId="37" fillId="30" borderId="0" xfId="47" applyNumberFormat="1" applyFont="1" applyFill="1" applyBorder="1" applyAlignment="1">
      <alignment horizontal="center"/>
    </xf>
    <xf numFmtId="172" fontId="37" fillId="26" borderId="13" xfId="47" applyNumberFormat="1" applyFont="1" applyFill="1" applyBorder="1" applyAlignment="1">
      <alignment horizontal="center"/>
    </xf>
    <xf numFmtId="166" fontId="37" fillId="30" borderId="25" xfId="47" applyNumberFormat="1" applyFont="1" applyFill="1" applyBorder="1" applyAlignment="1">
      <alignment horizontal="center"/>
    </xf>
    <xf numFmtId="166" fontId="37" fillId="30" borderId="13" xfId="47" applyNumberFormat="1" applyFont="1" applyFill="1" applyBorder="1" applyAlignment="1">
      <alignment horizontal="center"/>
    </xf>
    <xf numFmtId="166" fontId="37" fillId="30" borderId="0" xfId="47" applyNumberFormat="1" applyFont="1" applyFill="1" applyBorder="1" applyAlignment="1">
      <alignment horizontal="center"/>
    </xf>
    <xf numFmtId="166" fontId="37" fillId="26" borderId="13" xfId="47" applyNumberFormat="1" applyFont="1" applyFill="1" applyBorder="1" applyAlignment="1">
      <alignment horizontal="center"/>
    </xf>
    <xf numFmtId="166" fontId="37" fillId="26" borderId="0" xfId="47" applyNumberFormat="1" applyFont="1" applyFill="1" applyAlignment="1">
      <alignment horizontal="left"/>
    </xf>
    <xf numFmtId="166" fontId="39" fillId="26" borderId="28" xfId="47" applyNumberFormat="1" applyFont="1" applyFill="1" applyBorder="1" applyAlignment="1">
      <alignment horizontal="center"/>
    </xf>
    <xf numFmtId="166" fontId="37" fillId="26" borderId="0" xfId="47" applyNumberFormat="1" applyFont="1" applyFill="1" applyAlignment="1">
      <alignment horizontal="center"/>
    </xf>
    <xf numFmtId="172" fontId="37" fillId="26" borderId="0" xfId="47" applyNumberFormat="1" applyFont="1" applyFill="1" applyBorder="1" applyAlignment="1">
      <alignment horizontal="center"/>
    </xf>
    <xf numFmtId="166" fontId="37" fillId="26" borderId="0" xfId="47" applyNumberFormat="1" applyFont="1" applyFill="1" applyBorder="1" applyAlignment="1">
      <alignment horizontal="center"/>
    </xf>
    <xf numFmtId="9" fontId="37" fillId="32" borderId="33" xfId="94" applyFont="1" applyFill="1" applyBorder="1" applyAlignment="1">
      <alignment horizontal="center"/>
    </xf>
    <xf numFmtId="10" fontId="37" fillId="32" borderId="33" xfId="94" applyNumberFormat="1" applyFont="1" applyFill="1" applyBorder="1" applyAlignment="1">
      <alignment horizontal="center"/>
    </xf>
    <xf numFmtId="10" fontId="37" fillId="32" borderId="34" xfId="94" applyNumberFormat="1" applyFont="1" applyFill="1" applyBorder="1" applyAlignment="1">
      <alignment horizontal="center"/>
    </xf>
    <xf numFmtId="0" fontId="37" fillId="26" borderId="23" xfId="107" applyBorder="1" applyAlignment="1">
      <alignment horizontal="center"/>
    </xf>
    <xf numFmtId="3" fontId="37" fillId="26" borderId="23" xfId="107" applyNumberFormat="1" applyBorder="1" applyAlignment="1">
      <alignment horizontal="center"/>
    </xf>
    <xf numFmtId="166" fontId="37" fillId="30" borderId="23" xfId="47" applyNumberFormat="1" applyFont="1" applyFill="1" applyBorder="1" applyAlignment="1">
      <alignment horizontal="center"/>
    </xf>
    <xf numFmtId="166" fontId="37" fillId="26" borderId="23" xfId="47" applyNumberFormat="1" applyFont="1" applyFill="1" applyBorder="1" applyAlignment="1">
      <alignment horizontal="center"/>
    </xf>
    <xf numFmtId="3" fontId="39" fillId="26" borderId="23" xfId="107" applyNumberFormat="1" applyFont="1" applyBorder="1" applyAlignment="1">
      <alignment horizontal="center"/>
    </xf>
    <xf numFmtId="3" fontId="39" fillId="26" borderId="23" xfId="107" applyNumberFormat="1" applyFont="1" applyBorder="1" applyAlignment="1">
      <alignment horizontal="right"/>
    </xf>
    <xf numFmtId="10" fontId="37" fillId="26" borderId="23" xfId="94" applyNumberFormat="1" applyFont="1" applyFill="1" applyBorder="1" applyAlignment="1">
      <alignment horizontal="center"/>
    </xf>
    <xf numFmtId="0" fontId="38" fillId="0" borderId="35" xfId="0" applyFont="1" applyBorder="1"/>
    <xf numFmtId="0" fontId="29" fillId="26" borderId="36" xfId="58" applyFont="1" applyFill="1" applyBorder="1" applyAlignment="1">
      <alignment vertical="center"/>
    </xf>
    <xf numFmtId="170" fontId="29" fillId="26" borderId="36" xfId="52" applyNumberFormat="1" applyFont="1" applyFill="1" applyBorder="1" applyAlignment="1">
      <alignment horizontal="center" vertical="center"/>
    </xf>
    <xf numFmtId="0" fontId="38" fillId="30" borderId="11" xfId="0" applyFont="1" applyFill="1" applyBorder="1"/>
    <xf numFmtId="0" fontId="29" fillId="30" borderId="11" xfId="58" applyFont="1" applyFill="1" applyBorder="1" applyAlignment="1">
      <alignment vertical="center"/>
    </xf>
    <xf numFmtId="170" fontId="29" fillId="30" borderId="11" xfId="52" applyNumberFormat="1" applyFont="1" applyFill="1" applyBorder="1" applyAlignment="1">
      <alignment horizontal="center" vertical="center"/>
    </xf>
    <xf numFmtId="0" fontId="38" fillId="30" borderId="0" xfId="0" applyFont="1" applyFill="1"/>
    <xf numFmtId="0" fontId="29" fillId="30" borderId="0" xfId="58" applyFont="1" applyFill="1" applyBorder="1" applyAlignment="1">
      <alignment vertical="center"/>
    </xf>
    <xf numFmtId="170" fontId="29" fillId="30" borderId="31" xfId="52" applyNumberFormat="1" applyFont="1" applyFill="1" applyBorder="1" applyAlignment="1">
      <alignment horizontal="center" vertical="center"/>
    </xf>
    <xf numFmtId="0" fontId="29" fillId="30" borderId="29" xfId="58" applyFont="1" applyFill="1" applyBorder="1" applyAlignment="1">
      <alignment horizontal="center" vertical="center"/>
    </xf>
    <xf numFmtId="170" fontId="29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37" fillId="26" borderId="0" xfId="47" applyNumberFormat="1" applyFont="1" applyFill="1" applyAlignment="1">
      <alignment horizontal="left"/>
    </xf>
    <xf numFmtId="0" fontId="37" fillId="26" borderId="37" xfId="107" applyBorder="1" applyAlignment="1">
      <alignment horizontal="center"/>
    </xf>
    <xf numFmtId="0" fontId="37" fillId="26" borderId="31" xfId="107" applyBorder="1" applyAlignment="1">
      <alignment horizontal="center"/>
    </xf>
    <xf numFmtId="0" fontId="40" fillId="31" borderId="0" xfId="107" applyFont="1" applyFill="1" applyAlignment="1">
      <alignment horizontal="center"/>
    </xf>
    <xf numFmtId="173" fontId="37" fillId="26" borderId="0" xfId="94" applyNumberFormat="1" applyFont="1" applyFill="1" applyAlignment="1">
      <alignment horizontal="center"/>
    </xf>
    <xf numFmtId="166" fontId="52" fillId="26" borderId="0" xfId="47" applyNumberFormat="1" applyFont="1" applyFill="1" applyAlignment="1">
      <alignment horizontal="center"/>
    </xf>
    <xf numFmtId="166" fontId="52" fillId="26" borderId="0" xfId="47" applyNumberFormat="1" applyFont="1" applyFill="1" applyAlignment="1">
      <alignment horizontal="left"/>
    </xf>
    <xf numFmtId="172" fontId="52" fillId="26" borderId="0" xfId="47" applyNumberFormat="1" applyFont="1" applyFill="1" applyAlignment="1">
      <alignment horizontal="left"/>
    </xf>
    <xf numFmtId="10" fontId="39" fillId="26" borderId="23" xfId="94" applyNumberFormat="1" applyFont="1" applyFill="1" applyBorder="1" applyAlignment="1">
      <alignment horizontal="center"/>
    </xf>
    <xf numFmtId="164" fontId="37" fillId="26" borderId="0" xfId="107" applyNumberFormat="1">
      <alignment horizontal="left"/>
    </xf>
    <xf numFmtId="165" fontId="37" fillId="26" borderId="0" xfId="47" applyFont="1" applyFill="1" applyAlignment="1">
      <alignment horizontal="left"/>
    </xf>
    <xf numFmtId="172" fontId="37" fillId="26" borderId="0" xfId="47" applyNumberFormat="1" applyFont="1" applyFill="1" applyAlignment="1">
      <alignment horizontal="center"/>
    </xf>
    <xf numFmtId="173" fontId="37" fillId="26" borderId="0" xfId="94" applyNumberFormat="1" applyFont="1" applyFill="1" applyAlignment="1">
      <alignment horizontal="left"/>
    </xf>
    <xf numFmtId="0" fontId="53" fillId="26" borderId="0" xfId="0" applyFont="1" applyFill="1" applyAlignment="1">
      <alignment horizontal="left"/>
    </xf>
    <xf numFmtId="166" fontId="48" fillId="26" borderId="0" xfId="47" applyNumberFormat="1" applyFont="1" applyFill="1" applyAlignment="1">
      <alignment horizontal="center"/>
    </xf>
    <xf numFmtId="10" fontId="48" fillId="26" borderId="0" xfId="94" applyNumberFormat="1" applyFont="1" applyFill="1" applyAlignment="1">
      <alignment horizontal="right"/>
    </xf>
    <xf numFmtId="0" fontId="37" fillId="26" borderId="0" xfId="107" applyFont="1" applyAlignment="1">
      <alignment horizontal="center"/>
    </xf>
    <xf numFmtId="0" fontId="37" fillId="26" borderId="0" xfId="107" applyFont="1">
      <alignment horizontal="left"/>
    </xf>
    <xf numFmtId="4" fontId="37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0" fontId="53" fillId="0" borderId="0" xfId="0" applyFont="1" applyAlignment="1">
      <alignment vertical="center"/>
    </xf>
    <xf numFmtId="0" fontId="38" fillId="26" borderId="11" xfId="0" applyFont="1" applyFill="1" applyBorder="1" applyAlignment="1">
      <alignment horizontal="left"/>
    </xf>
    <xf numFmtId="3" fontId="56" fillId="29" borderId="0" xfId="0" applyNumberFormat="1" applyFont="1" applyFill="1" applyAlignment="1">
      <alignment horizontal="center"/>
    </xf>
    <xf numFmtId="0" fontId="56" fillId="29" borderId="0" xfId="0" applyFont="1" applyFill="1" applyAlignment="1">
      <alignment horizontal="left"/>
    </xf>
    <xf numFmtId="166" fontId="48" fillId="26" borderId="25" xfId="47" applyNumberFormat="1" applyFont="1" applyFill="1" applyBorder="1" applyAlignment="1">
      <alignment horizontal="center" vertical="center"/>
    </xf>
    <xf numFmtId="166" fontId="48" fillId="26" borderId="25" xfId="47" applyNumberFormat="1" applyFont="1" applyFill="1" applyBorder="1" applyAlignment="1">
      <alignment horizontal="left" vertical="center"/>
    </xf>
    <xf numFmtId="0" fontId="0" fillId="26" borderId="0" xfId="0" applyFill="1"/>
    <xf numFmtId="0" fontId="48" fillId="26" borderId="0" xfId="0" applyFont="1" applyFill="1"/>
    <xf numFmtId="0" fontId="57" fillId="26" borderId="0" xfId="0" applyFont="1" applyFill="1" applyAlignment="1">
      <alignment horizontal="left"/>
    </xf>
    <xf numFmtId="0" fontId="57" fillId="26" borderId="0" xfId="0" applyFont="1" applyFill="1"/>
    <xf numFmtId="0" fontId="48" fillId="26" borderId="0" xfId="0" applyFont="1" applyFill="1" applyAlignment="1">
      <alignment vertical="center"/>
    </xf>
    <xf numFmtId="0" fontId="57" fillId="26" borderId="0" xfId="0" applyFont="1" applyFill="1" applyAlignment="1">
      <alignment horizontal="left" vertical="center"/>
    </xf>
    <xf numFmtId="0" fontId="57" fillId="26" borderId="0" xfId="0" applyFont="1" applyFill="1" applyAlignment="1">
      <alignment vertical="center"/>
    </xf>
    <xf numFmtId="0" fontId="59" fillId="29" borderId="0" xfId="0" applyFont="1" applyFill="1" applyAlignment="1">
      <alignment horizontal="left"/>
    </xf>
    <xf numFmtId="0" fontId="48" fillId="26" borderId="0" xfId="0" applyFont="1" applyFill="1" applyAlignment="1">
      <alignment horizontal="left"/>
    </xf>
    <xf numFmtId="3" fontId="48" fillId="26" borderId="0" xfId="0" applyNumberFormat="1" applyFont="1" applyFill="1"/>
    <xf numFmtId="3" fontId="48" fillId="26" borderId="0" xfId="0" applyNumberFormat="1" applyFont="1" applyFill="1" applyAlignment="1">
      <alignment horizontal="right"/>
    </xf>
    <xf numFmtId="0" fontId="57" fillId="26" borderId="11" xfId="0" applyFont="1" applyFill="1" applyBorder="1" applyAlignment="1">
      <alignment horizontal="left"/>
    </xf>
    <xf numFmtId="0" fontId="48" fillId="26" borderId="11" xfId="0" applyFont="1" applyFill="1" applyBorder="1"/>
    <xf numFmtId="0" fontId="57" fillId="30" borderId="0" xfId="0" applyFont="1" applyFill="1" applyAlignment="1">
      <alignment horizontal="left"/>
    </xf>
    <xf numFmtId="0" fontId="57" fillId="30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61" fillId="26" borderId="0" xfId="0" applyFont="1" applyFill="1"/>
    <xf numFmtId="10" fontId="62" fillId="26" borderId="0" xfId="94" applyNumberFormat="1" applyFont="1" applyFill="1" applyAlignment="1">
      <alignment horizontal="right"/>
    </xf>
    <xf numFmtId="0" fontId="63" fillId="26" borderId="0" xfId="0" applyFont="1" applyFill="1" applyAlignment="1">
      <alignment horizontal="left"/>
    </xf>
    <xf numFmtId="166" fontId="62" fillId="26" borderId="0" xfId="47" applyNumberFormat="1" applyFont="1" applyFill="1" applyAlignment="1">
      <alignment horizontal="center"/>
    </xf>
    <xf numFmtId="0" fontId="58" fillId="26" borderId="0" xfId="0" applyFont="1" applyFill="1" applyAlignment="1">
      <alignment horizontal="left"/>
    </xf>
    <xf numFmtId="0" fontId="61" fillId="26" borderId="0" xfId="0" applyFont="1" applyFill="1" applyAlignment="1">
      <alignment horizontal="left"/>
    </xf>
    <xf numFmtId="0" fontId="48" fillId="26" borderId="0" xfId="0" applyFont="1" applyFill="1" applyAlignment="1">
      <alignment horizontal="center"/>
    </xf>
    <xf numFmtId="0" fontId="54" fillId="29" borderId="0" xfId="0" applyFont="1" applyFill="1" applyAlignment="1">
      <alignment horizontal="left"/>
    </xf>
    <xf numFmtId="0" fontId="54" fillId="29" borderId="0" xfId="0" applyFont="1" applyFill="1" applyAlignment="1">
      <alignment horizontal="center"/>
    </xf>
    <xf numFmtId="0" fontId="49" fillId="26" borderId="32" xfId="0" applyFont="1" applyFill="1" applyBorder="1" applyAlignment="1">
      <alignment horizontal="left"/>
    </xf>
    <xf numFmtId="0" fontId="49" fillId="26" borderId="32" xfId="0" applyFont="1" applyFill="1" applyBorder="1" applyAlignment="1">
      <alignment horizontal="center"/>
    </xf>
    <xf numFmtId="10" fontId="48" fillId="26" borderId="0" xfId="94" applyNumberFormat="1" applyFont="1" applyFill="1" applyAlignment="1">
      <alignment horizontal="center"/>
    </xf>
    <xf numFmtId="10" fontId="48" fillId="26" borderId="0" xfId="0" applyNumberFormat="1" applyFont="1" applyFill="1" applyAlignment="1">
      <alignment horizontal="center"/>
    </xf>
    <xf numFmtId="3" fontId="48" fillId="26" borderId="0" xfId="0" applyNumberFormat="1" applyFont="1" applyFill="1" applyAlignment="1">
      <alignment horizontal="center"/>
    </xf>
    <xf numFmtId="0" fontId="65" fillId="26" borderId="0" xfId="0" applyFont="1" applyFill="1" applyAlignment="1">
      <alignment horizontal="left"/>
    </xf>
    <xf numFmtId="3" fontId="65" fillId="26" borderId="0" xfId="0" applyNumberFormat="1" applyFont="1" applyFill="1" applyAlignment="1">
      <alignment horizontal="center"/>
    </xf>
    <xf numFmtId="10" fontId="65" fillId="26" borderId="0" xfId="0" applyNumberFormat="1" applyFont="1" applyFill="1" applyAlignment="1">
      <alignment horizontal="center"/>
    </xf>
    <xf numFmtId="3" fontId="65" fillId="26" borderId="0" xfId="94" applyNumberFormat="1" applyFont="1" applyFill="1" applyAlignment="1">
      <alignment horizontal="center"/>
    </xf>
    <xf numFmtId="4" fontId="48" fillId="26" borderId="0" xfId="0" applyNumberFormat="1" applyFont="1" applyFill="1" applyAlignment="1">
      <alignment horizontal="center"/>
    </xf>
    <xf numFmtId="0" fontId="59" fillId="29" borderId="0" xfId="0" applyFont="1" applyFill="1" applyAlignment="1">
      <alignment horizontal="center"/>
    </xf>
    <xf numFmtId="4" fontId="57" fillId="30" borderId="11" xfId="0" applyNumberFormat="1" applyFont="1" applyFill="1" applyBorder="1" applyAlignment="1">
      <alignment horizontal="center"/>
    </xf>
    <xf numFmtId="0" fontId="57" fillId="26" borderId="11" xfId="0" applyFont="1" applyFill="1" applyBorder="1" applyAlignment="1">
      <alignment horizontal="center"/>
    </xf>
    <xf numFmtId="0" fontId="54" fillId="29" borderId="0" xfId="0" applyFont="1" applyFill="1"/>
    <xf numFmtId="3" fontId="54" fillId="29" borderId="0" xfId="0" applyNumberFormat="1" applyFont="1" applyFill="1" applyAlignment="1">
      <alignment horizontal="right"/>
    </xf>
    <xf numFmtId="10" fontId="48" fillId="26" borderId="0" xfId="94" applyNumberFormat="1" applyFont="1" applyFill="1"/>
    <xf numFmtId="177" fontId="48" fillId="26" borderId="0" xfId="94" applyNumberFormat="1" applyFont="1" applyFill="1"/>
    <xf numFmtId="0" fontId="57" fillId="26" borderId="11" xfId="0" applyFont="1" applyFill="1" applyBorder="1"/>
    <xf numFmtId="3" fontId="57" fillId="26" borderId="11" xfId="0" applyNumberFormat="1" applyFont="1" applyFill="1" applyBorder="1"/>
    <xf numFmtId="0" fontId="54" fillId="29" borderId="0" xfId="0" applyFont="1" applyFill="1" applyAlignment="1">
      <alignment horizontal="right"/>
    </xf>
    <xf numFmtId="0" fontId="62" fillId="26" borderId="0" xfId="0" applyFont="1" applyFill="1" applyAlignment="1">
      <alignment horizontal="right"/>
    </xf>
    <xf numFmtId="0" fontId="62" fillId="26" borderId="0" xfId="0" applyFont="1" applyFill="1"/>
    <xf numFmtId="0" fontId="61" fillId="30" borderId="35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47" xfId="0" applyFont="1" applyFill="1" applyBorder="1" applyAlignment="1">
      <alignment horizontal="right"/>
    </xf>
    <xf numFmtId="0" fontId="62" fillId="26" borderId="0" xfId="0" applyFont="1" applyFill="1" applyAlignment="1">
      <alignment horizontal="left"/>
    </xf>
    <xf numFmtId="0" fontId="61" fillId="30" borderId="35" xfId="0" applyFont="1" applyFill="1" applyBorder="1"/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/>
    <xf numFmtId="4" fontId="48" fillId="26" borderId="0" xfId="107" applyNumberFormat="1" applyFont="1" applyAlignment="1">
      <alignment horizontal="right"/>
    </xf>
    <xf numFmtId="0" fontId="48" fillId="26" borderId="0" xfId="107" applyFont="1" applyAlignment="1">
      <alignment horizontal="right"/>
    </xf>
    <xf numFmtId="0" fontId="48" fillId="26" borderId="0" xfId="107" applyFont="1">
      <alignment horizontal="left"/>
    </xf>
    <xf numFmtId="0" fontId="54" fillId="29" borderId="0" xfId="107" applyFont="1" applyFill="1" applyAlignment="1"/>
    <xf numFmtId="0" fontId="48" fillId="26" borderId="0" xfId="107" applyFont="1" applyAlignment="1"/>
    <xf numFmtId="3" fontId="48" fillId="26" borderId="0" xfId="107" applyNumberFormat="1" applyFont="1" applyAlignment="1">
      <alignment horizontal="right"/>
    </xf>
    <xf numFmtId="0" fontId="48" fillId="26" borderId="0" xfId="107" applyFont="1" applyBorder="1" applyAlignment="1"/>
    <xf numFmtId="3" fontId="48" fillId="26" borderId="0" xfId="107" applyNumberFormat="1" applyFont="1" applyBorder="1" applyAlignment="1">
      <alignment horizontal="right"/>
    </xf>
    <xf numFmtId="0" fontId="57" fillId="30" borderId="35" xfId="107" applyFont="1" applyFill="1" applyBorder="1" applyAlignment="1"/>
    <xf numFmtId="3" fontId="57" fillId="30" borderId="36" xfId="107" applyNumberFormat="1" applyFont="1" applyFill="1" applyBorder="1" applyAlignment="1">
      <alignment horizontal="right"/>
    </xf>
    <xf numFmtId="3" fontId="57" fillId="30" borderId="47" xfId="107" applyNumberFormat="1" applyFont="1" applyFill="1" applyBorder="1" applyAlignment="1">
      <alignment horizontal="right"/>
    </xf>
    <xf numFmtId="0" fontId="57" fillId="30" borderId="35" xfId="107" applyFont="1" applyFill="1" applyBorder="1">
      <alignment horizontal="left"/>
    </xf>
    <xf numFmtId="0" fontId="61" fillId="26" borderId="0" xfId="0" applyFont="1" applyFill="1" applyAlignment="1"/>
    <xf numFmtId="0" fontId="54" fillId="29" borderId="0" xfId="107" applyNumberFormat="1" applyFont="1" applyFill="1" applyAlignment="1">
      <alignment horizontal="center"/>
    </xf>
    <xf numFmtId="0" fontId="57" fillId="26" borderId="11" xfId="107" applyFont="1" applyBorder="1" applyAlignment="1"/>
    <xf numFmtId="3" fontId="57" fillId="26" borderId="11" xfId="107" applyNumberFormat="1" applyFont="1" applyBorder="1" applyAlignment="1">
      <alignment horizontal="right"/>
    </xf>
    <xf numFmtId="0" fontId="48" fillId="26" borderId="0" xfId="107" applyFont="1" applyAlignment="1">
      <alignment horizontal="center"/>
    </xf>
    <xf numFmtId="0" fontId="65" fillId="26" borderId="0" xfId="0" applyFont="1" applyFill="1"/>
    <xf numFmtId="0" fontId="57" fillId="26" borderId="11" xfId="0" applyFont="1" applyFill="1" applyBorder="1" applyAlignment="1">
      <alignment horizontal="center" vertical="center"/>
    </xf>
    <xf numFmtId="178" fontId="48" fillId="26" borderId="11" xfId="0" applyNumberFormat="1" applyFont="1" applyFill="1" applyBorder="1"/>
    <xf numFmtId="0" fontId="61" fillId="26" borderId="11" xfId="0" applyFont="1" applyFill="1" applyBorder="1" applyAlignment="1">
      <alignment horizontal="center" vertical="top" wrapText="1"/>
    </xf>
    <xf numFmtId="179" fontId="61" fillId="26" borderId="11" xfId="0" applyNumberFormat="1" applyFont="1" applyFill="1" applyBorder="1" applyAlignment="1">
      <alignment horizontal="center" vertical="top" wrapText="1"/>
    </xf>
    <xf numFmtId="0" fontId="54" fillId="29" borderId="12" xfId="107" applyFont="1" applyFill="1" applyBorder="1" applyAlignment="1">
      <alignment horizontal="center"/>
    </xf>
    <xf numFmtId="0" fontId="48" fillId="26" borderId="32" xfId="107" applyFont="1" applyBorder="1" applyAlignment="1">
      <alignment horizontal="center"/>
    </xf>
    <xf numFmtId="3" fontId="48" fillId="26" borderId="0" xfId="107" applyNumberFormat="1" applyFont="1" applyAlignment="1">
      <alignment horizontal="center"/>
    </xf>
    <xf numFmtId="0" fontId="57" fillId="26" borderId="0" xfId="107" applyFont="1" applyAlignment="1">
      <alignment horizontal="left"/>
    </xf>
    <xf numFmtId="0" fontId="48" fillId="0" borderId="0" xfId="107" applyFont="1" applyFill="1" applyAlignment="1">
      <alignment horizontal="left" vertical="center"/>
    </xf>
    <xf numFmtId="3" fontId="57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11" xfId="0" applyFill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53" fillId="26" borderId="0" xfId="0" applyFont="1" applyFill="1" applyAlignment="1">
      <alignment horizontal="left" vertical="center"/>
    </xf>
    <xf numFmtId="0" fontId="62" fillId="26" borderId="0" xfId="0" applyFont="1" applyFill="1" applyAlignment="1">
      <alignment horizontal="left" vertical="center"/>
    </xf>
    <xf numFmtId="3" fontId="48" fillId="26" borderId="0" xfId="47" applyNumberFormat="1" applyFont="1" applyFill="1" applyAlignment="1">
      <alignment horizontal="right"/>
    </xf>
    <xf numFmtId="3" fontId="48" fillId="26" borderId="31" xfId="107" applyNumberFormat="1" applyFont="1" applyBorder="1" applyAlignment="1">
      <alignment horizontal="right"/>
    </xf>
    <xf numFmtId="3" fontId="37" fillId="26" borderId="0" xfId="107" applyNumberFormat="1" applyFont="1" applyAlignment="1">
      <alignment horizontal="right"/>
    </xf>
    <xf numFmtId="0" fontId="64" fillId="26" borderId="0" xfId="0" applyFont="1" applyFill="1" applyAlignment="1">
      <alignment horizontal="left" indent="1"/>
    </xf>
    <xf numFmtId="0" fontId="48" fillId="26" borderId="0" xfId="107" applyFont="1" applyAlignment="1">
      <alignment horizontal="left" indent="1"/>
    </xf>
    <xf numFmtId="3" fontId="48" fillId="26" borderId="25" xfId="0" applyNumberFormat="1" applyFont="1" applyFill="1" applyBorder="1" applyAlignment="1">
      <alignment horizontal="right" vertical="center"/>
    </xf>
    <xf numFmtId="0" fontId="48" fillId="26" borderId="13" xfId="0" applyFont="1" applyFill="1" applyBorder="1" applyAlignment="1">
      <alignment horizontal="left" vertical="center"/>
    </xf>
    <xf numFmtId="0" fontId="62" fillId="26" borderId="13" xfId="0" applyFont="1" applyFill="1" applyBorder="1" applyAlignment="1">
      <alignment horizontal="left" vertical="center"/>
    </xf>
    <xf numFmtId="0" fontId="62" fillId="26" borderId="48" xfId="0" applyFont="1" applyFill="1" applyBorder="1" applyAlignment="1">
      <alignment vertical="center" wrapText="1"/>
    </xf>
    <xf numFmtId="0" fontId="54" fillId="29" borderId="35" xfId="47" applyNumberFormat="1" applyFont="1" applyFill="1" applyBorder="1" applyAlignment="1">
      <alignment horizontal="center" vertical="center"/>
    </xf>
    <xf numFmtId="0" fontId="54" fillId="29" borderId="36" xfId="47" applyNumberFormat="1" applyFont="1" applyFill="1" applyBorder="1" applyAlignment="1">
      <alignment horizontal="center" vertical="center"/>
    </xf>
    <xf numFmtId="0" fontId="57" fillId="30" borderId="26" xfId="47" applyNumberFormat="1" applyFont="1" applyFill="1" applyBorder="1" applyAlignment="1">
      <alignment vertical="center"/>
    </xf>
    <xf numFmtId="165" fontId="37" fillId="26" borderId="0" xfId="47" applyNumberFormat="1" applyFont="1" applyFill="1" applyAlignment="1">
      <alignment horizontal="center"/>
    </xf>
    <xf numFmtId="0" fontId="56" fillId="29" borderId="0" xfId="0" applyFont="1" applyFill="1" applyAlignment="1">
      <alignment horizontal="center"/>
    </xf>
    <xf numFmtId="9" fontId="37" fillId="26" borderId="0" xfId="94" applyNumberFormat="1" applyFont="1" applyFill="1" applyAlignment="1">
      <alignment horizontal="left"/>
    </xf>
    <xf numFmtId="165" fontId="37" fillId="26" borderId="23" xfId="47" applyNumberFormat="1" applyFont="1" applyFill="1" applyBorder="1" applyAlignment="1">
      <alignment horizontal="center"/>
    </xf>
    <xf numFmtId="165" fontId="37" fillId="30" borderId="23" xfId="47" applyNumberFormat="1" applyFont="1" applyFill="1" applyBorder="1" applyAlignment="1">
      <alignment horizontal="center"/>
    </xf>
    <xf numFmtId="0" fontId="59" fillId="29" borderId="0" xfId="0" applyFont="1" applyFill="1" applyAlignment="1">
      <alignment horizontal="center" vertical="center" wrapText="1"/>
    </xf>
    <xf numFmtId="0" fontId="60" fillId="29" borderId="0" xfId="0" applyFont="1" applyFill="1" applyAlignment="1">
      <alignment horizontal="center" vertical="center" wrapText="1"/>
    </xf>
    <xf numFmtId="165" fontId="0" fillId="26" borderId="0" xfId="47" applyNumberFormat="1" applyFont="1" applyFill="1" applyAlignment="1">
      <alignment horizontal="center"/>
    </xf>
    <xf numFmtId="2" fontId="48" fillId="26" borderId="0" xfId="47" applyNumberFormat="1" applyFont="1" applyFill="1" applyAlignment="1">
      <alignment horizontal="center" vertical="center"/>
    </xf>
    <xf numFmtId="165" fontId="0" fillId="26" borderId="0" xfId="47" applyFont="1" applyFill="1"/>
    <xf numFmtId="4" fontId="0" fillId="26" borderId="0" xfId="0" applyNumberFormat="1" applyFont="1" applyFill="1"/>
    <xf numFmtId="0" fontId="54" fillId="29" borderId="0" xfId="107" applyNumberFormat="1" applyFont="1" applyFill="1" applyAlignment="1">
      <alignment horizontal="right"/>
    </xf>
    <xf numFmtId="1" fontId="48" fillId="26" borderId="0" xfId="107" applyNumberFormat="1" applyFont="1">
      <alignment horizontal="left"/>
    </xf>
    <xf numFmtId="0" fontId="54" fillId="29" borderId="0" xfId="107" applyNumberFormat="1" applyFont="1" applyFill="1" applyAlignment="1">
      <alignment horizontal="center" wrapText="1"/>
    </xf>
    <xf numFmtId="0" fontId="40" fillId="31" borderId="0" xfId="107" applyFont="1" applyFill="1" applyAlignment="1">
      <alignment horizontal="center"/>
    </xf>
    <xf numFmtId="166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0" fontId="54" fillId="29" borderId="51" xfId="47" applyNumberFormat="1" applyFont="1" applyFill="1" applyBorder="1" applyAlignment="1">
      <alignment horizontal="right" vertical="center"/>
    </xf>
    <xf numFmtId="0" fontId="54" fillId="29" borderId="19" xfId="47" applyNumberFormat="1" applyFont="1" applyFill="1" applyBorder="1" applyAlignment="1">
      <alignment horizontal="right" vertical="center"/>
    </xf>
    <xf numFmtId="10" fontId="54" fillId="29" borderId="52" xfId="94" applyNumberFormat="1" applyFont="1" applyFill="1" applyBorder="1" applyAlignment="1">
      <alignment horizontal="right" vertical="center"/>
    </xf>
    <xf numFmtId="10" fontId="54" fillId="31" borderId="53" xfId="94" applyNumberFormat="1" applyFont="1" applyFill="1" applyBorder="1" applyAlignment="1">
      <alignment horizontal="right" vertical="center"/>
    </xf>
    <xf numFmtId="166" fontId="57" fillId="30" borderId="54" xfId="47" applyNumberFormat="1" applyFont="1" applyFill="1" applyBorder="1" applyAlignment="1">
      <alignment horizontal="center" vertical="center"/>
    </xf>
    <xf numFmtId="166" fontId="57" fillId="30" borderId="11" xfId="47" applyNumberFormat="1" applyFont="1" applyFill="1" applyBorder="1" applyAlignment="1">
      <alignment horizontal="center" vertical="center"/>
    </xf>
    <xf numFmtId="0" fontId="48" fillId="26" borderId="25" xfId="47" applyNumberFormat="1" applyFont="1" applyFill="1" applyBorder="1" applyAlignment="1">
      <alignment horizontal="left" vertical="center" indent="1"/>
    </xf>
    <xf numFmtId="0" fontId="48" fillId="0" borderId="25" xfId="107" applyFont="1" applyFill="1" applyBorder="1" applyAlignment="1">
      <alignment horizontal="left" vertical="center" indent="1"/>
    </xf>
    <xf numFmtId="0" fontId="54" fillId="29" borderId="24" xfId="47" applyNumberFormat="1" applyFont="1" applyFill="1" applyBorder="1" applyAlignment="1">
      <alignment horizontal="right"/>
    </xf>
    <xf numFmtId="0" fontId="54" fillId="29" borderId="12" xfId="47" applyNumberFormat="1" applyFont="1" applyFill="1" applyBorder="1" applyAlignment="1">
      <alignment horizontal="right"/>
    </xf>
    <xf numFmtId="10" fontId="54" fillId="29" borderId="38" xfId="94" applyNumberFormat="1" applyFont="1" applyFill="1" applyBorder="1" applyAlignment="1">
      <alignment horizontal="right"/>
    </xf>
    <xf numFmtId="10" fontId="54" fillId="31" borderId="39" xfId="94" applyNumberFormat="1" applyFont="1" applyFill="1" applyBorder="1" applyAlignment="1">
      <alignment horizontal="right"/>
    </xf>
    <xf numFmtId="166" fontId="61" fillId="30" borderId="43" xfId="47" applyNumberFormat="1" applyFont="1" applyFill="1" applyBorder="1" applyAlignment="1">
      <alignment horizontal="center"/>
    </xf>
    <xf numFmtId="166" fontId="61" fillId="30" borderId="44" xfId="47" applyNumberFormat="1" applyFont="1" applyFill="1" applyBorder="1" applyAlignment="1">
      <alignment horizontal="center"/>
    </xf>
    <xf numFmtId="0" fontId="62" fillId="26" borderId="25" xfId="47" applyNumberFormat="1" applyFont="1" applyFill="1" applyBorder="1" applyAlignment="1">
      <alignment horizontal="left" indent="1"/>
    </xf>
    <xf numFmtId="166" fontId="62" fillId="26" borderId="25" xfId="47" applyNumberFormat="1" applyFont="1" applyFill="1" applyBorder="1" applyAlignment="1">
      <alignment horizontal="center"/>
    </xf>
    <xf numFmtId="166" fontId="62" fillId="26" borderId="25" xfId="47" applyNumberFormat="1" applyFont="1" applyFill="1" applyBorder="1" applyAlignment="1">
      <alignment horizontal="left"/>
    </xf>
    <xf numFmtId="166" fontId="61" fillId="30" borderId="43" xfId="47" applyNumberFormat="1" applyFont="1" applyFill="1" applyBorder="1" applyAlignment="1">
      <alignment horizontal="left"/>
    </xf>
    <xf numFmtId="166" fontId="61" fillId="30" borderId="44" xfId="47" applyNumberFormat="1" applyFont="1" applyFill="1" applyBorder="1" applyAlignment="1">
      <alignment horizontal="left"/>
    </xf>
    <xf numFmtId="166" fontId="62" fillId="26" borderId="40" xfId="47" applyNumberFormat="1" applyFont="1" applyFill="1" applyBorder="1" applyAlignment="1">
      <alignment horizontal="left"/>
    </xf>
    <xf numFmtId="166" fontId="62" fillId="26" borderId="32" xfId="47" applyNumberFormat="1" applyFont="1" applyFill="1" applyBorder="1" applyAlignment="1">
      <alignment horizontal="left"/>
    </xf>
    <xf numFmtId="0" fontId="61" fillId="26" borderId="0" xfId="0" applyFont="1" applyFill="1" applyAlignment="1">
      <alignment horizontal="right"/>
    </xf>
    <xf numFmtId="0" fontId="39" fillId="26" borderId="42" xfId="107" applyFont="1" applyBorder="1" applyAlignment="1">
      <alignment horizontal="center"/>
    </xf>
    <xf numFmtId="3" fontId="37" fillId="26" borderId="33" xfId="107" applyNumberFormat="1" applyBorder="1" applyAlignment="1">
      <alignment horizontal="center"/>
    </xf>
    <xf numFmtId="0" fontId="37" fillId="26" borderId="33" xfId="107" applyBorder="1" applyAlignment="1">
      <alignment horizontal="center"/>
    </xf>
    <xf numFmtId="0" fontId="67" fillId="26" borderId="0" xfId="107" applyFont="1">
      <alignment horizontal="left"/>
    </xf>
    <xf numFmtId="166" fontId="48" fillId="26" borderId="0" xfId="47" applyNumberFormat="1" applyFont="1" applyFill="1"/>
    <xf numFmtId="3" fontId="57" fillId="35" borderId="27" xfId="0" applyNumberFormat="1" applyFont="1" applyFill="1" applyBorder="1" applyAlignment="1">
      <alignment horizontal="right" vertical="center"/>
    </xf>
    <xf numFmtId="166" fontId="62" fillId="26" borderId="25" xfId="47" applyNumberFormat="1" applyFont="1" applyFill="1" applyBorder="1" applyAlignment="1">
      <alignment horizontal="center" vertical="center"/>
    </xf>
    <xf numFmtId="166" fontId="57" fillId="30" borderId="26" xfId="47" applyNumberFormat="1" applyFont="1" applyFill="1" applyBorder="1" applyAlignment="1">
      <alignment horizontal="center" vertical="center"/>
    </xf>
    <xf numFmtId="2" fontId="62" fillId="26" borderId="0" xfId="0" applyNumberFormat="1" applyFont="1" applyFill="1" applyAlignment="1">
      <alignment horizontal="center"/>
    </xf>
    <xf numFmtId="10" fontId="62" fillId="26" borderId="0" xfId="94" applyNumberFormat="1" applyFont="1" applyFill="1" applyAlignment="1">
      <alignment horizontal="center"/>
    </xf>
    <xf numFmtId="3" fontId="62" fillId="26" borderId="0" xfId="0" applyNumberFormat="1" applyFont="1" applyFill="1" applyAlignment="1">
      <alignment horizontal="center"/>
    </xf>
    <xf numFmtId="0" fontId="48" fillId="26" borderId="25" xfId="0" applyFont="1" applyFill="1" applyBorder="1" applyAlignment="1">
      <alignment horizontal="center" vertical="center"/>
    </xf>
    <xf numFmtId="0" fontId="48" fillId="26" borderId="37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vertical="center"/>
    </xf>
    <xf numFmtId="3" fontId="48" fillId="26" borderId="0" xfId="107" applyNumberFormat="1" applyFont="1" applyAlignment="1">
      <alignment horizontal="center" vertical="center"/>
    </xf>
    <xf numFmtId="0" fontId="70" fillId="26" borderId="0" xfId="107" applyFont="1">
      <alignment horizontal="left"/>
    </xf>
    <xf numFmtId="166" fontId="57" fillId="30" borderId="11" xfId="47" applyNumberFormat="1" applyFont="1" applyFill="1" applyBorder="1" applyAlignment="1">
      <alignment horizontal="left"/>
    </xf>
    <xf numFmtId="166" fontId="57" fillId="30" borderId="11" xfId="47" applyNumberFormat="1" applyFont="1" applyFill="1" applyBorder="1" applyAlignment="1">
      <alignment horizontal="right"/>
    </xf>
    <xf numFmtId="166" fontId="48" fillId="26" borderId="25" xfId="47" applyNumberFormat="1" applyFont="1" applyFill="1" applyBorder="1" applyAlignment="1">
      <alignment horizontal="left" indent="1"/>
    </xf>
    <xf numFmtId="166" fontId="48" fillId="26" borderId="25" xfId="47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wrapText="1"/>
    </xf>
    <xf numFmtId="3" fontId="54" fillId="29" borderId="0" xfId="0" applyNumberFormat="1" applyFont="1" applyFill="1" applyAlignment="1">
      <alignment horizontal="center" wrapText="1"/>
    </xf>
    <xf numFmtId="0" fontId="57" fillId="30" borderId="0" xfId="0" applyFont="1" applyFill="1" applyAlignment="1">
      <alignment horizontal="center" wrapText="1"/>
    </xf>
    <xf numFmtId="3" fontId="57" fillId="30" borderId="0" xfId="0" applyNumberFormat="1" applyFont="1" applyFill="1" applyAlignment="1">
      <alignment horizontal="center" wrapText="1"/>
    </xf>
    <xf numFmtId="10" fontId="57" fillId="30" borderId="0" xfId="94" applyNumberFormat="1" applyFont="1" applyFill="1" applyAlignment="1">
      <alignment horizontal="center" wrapText="1"/>
    </xf>
    <xf numFmtId="0" fontId="48" fillId="26" borderId="0" xfId="0" applyFont="1" applyFill="1" applyAlignment="1">
      <alignment horizontal="center" wrapText="1"/>
    </xf>
    <xf numFmtId="3" fontId="48" fillId="26" borderId="0" xfId="0" applyNumberFormat="1" applyFont="1" applyFill="1" applyAlignment="1">
      <alignment horizontal="center" wrapText="1"/>
    </xf>
    <xf numFmtId="3" fontId="57" fillId="26" borderId="11" xfId="0" applyNumberFormat="1" applyFont="1" applyFill="1" applyBorder="1" applyAlignment="1">
      <alignment horizontal="center" wrapText="1"/>
    </xf>
    <xf numFmtId="0" fontId="57" fillId="26" borderId="11" xfId="0" applyFont="1" applyFill="1" applyBorder="1" applyAlignment="1">
      <alignment horizontal="center" wrapText="1"/>
    </xf>
    <xf numFmtId="10" fontId="57" fillId="26" borderId="11" xfId="9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4" fillId="36" borderId="29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166" fontId="57" fillId="35" borderId="29" xfId="0" applyNumberFormat="1" applyFont="1" applyFill="1" applyBorder="1" applyAlignment="1">
      <alignment horizontal="center" vertical="center" wrapText="1"/>
    </xf>
    <xf numFmtId="0" fontId="54" fillId="29" borderId="29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1" fillId="26" borderId="0" xfId="0" applyFont="1" applyFill="1"/>
    <xf numFmtId="9" fontId="48" fillId="26" borderId="0" xfId="94" applyFont="1" applyFill="1" applyAlignment="1">
      <alignment horizontal="left"/>
    </xf>
    <xf numFmtId="10" fontId="54" fillId="29" borderId="14" xfId="94" applyNumberFormat="1" applyFont="1" applyFill="1" applyBorder="1" applyAlignment="1">
      <alignment horizontal="center"/>
    </xf>
    <xf numFmtId="166" fontId="61" fillId="35" borderId="29" xfId="0" applyNumberFormat="1" applyFont="1" applyFill="1" applyBorder="1" applyAlignment="1">
      <alignment horizontal="center" vertical="center" wrapText="1"/>
    </xf>
    <xf numFmtId="0" fontId="73" fillId="26" borderId="0" xfId="0" applyFont="1" applyFill="1"/>
    <xf numFmtId="10" fontId="48" fillId="26" borderId="0" xfId="94" applyNumberFormat="1" applyFont="1" applyFill="1" applyAlignment="1">
      <alignment horizontal="center" wrapText="1"/>
    </xf>
    <xf numFmtId="167" fontId="48" fillId="26" borderId="0" xfId="0" applyNumberFormat="1" applyFont="1" applyFill="1" applyAlignment="1">
      <alignment horizontal="center"/>
    </xf>
    <xf numFmtId="167" fontId="57" fillId="33" borderId="11" xfId="107" applyNumberFormat="1" applyFont="1" applyFill="1" applyBorder="1" applyAlignment="1">
      <alignment horizontal="center"/>
    </xf>
    <xf numFmtId="165" fontId="67" fillId="26" borderId="0" xfId="107" applyNumberFormat="1" applyFont="1">
      <alignment horizontal="left"/>
    </xf>
    <xf numFmtId="173" fontId="48" fillId="26" borderId="13" xfId="94" applyNumberFormat="1" applyFont="1" applyFill="1" applyBorder="1" applyAlignment="1">
      <alignment horizontal="right" vertical="center"/>
    </xf>
    <xf numFmtId="166" fontId="48" fillId="26" borderId="29" xfId="0" applyNumberFormat="1" applyFont="1" applyFill="1" applyBorder="1" applyAlignment="1">
      <alignment horizontal="center" vertical="center" wrapText="1"/>
    </xf>
    <xf numFmtId="0" fontId="62" fillId="26" borderId="19" xfId="0" applyFont="1" applyFill="1" applyBorder="1" applyAlignment="1">
      <alignment horizontal="right"/>
    </xf>
    <xf numFmtId="0" fontId="62" fillId="26" borderId="31" xfId="0" applyFont="1" applyFill="1" applyBorder="1" applyAlignment="1">
      <alignment horizontal="right"/>
    </xf>
    <xf numFmtId="3" fontId="48" fillId="26" borderId="11" xfId="0" applyNumberFormat="1" applyFont="1" applyFill="1" applyBorder="1"/>
    <xf numFmtId="173" fontId="57" fillId="30" borderId="55" xfId="94" applyNumberFormat="1" applyFont="1" applyFill="1" applyBorder="1" applyAlignment="1">
      <alignment horizontal="right" vertical="center"/>
    </xf>
    <xf numFmtId="173" fontId="62" fillId="26" borderId="46" xfId="94" applyNumberFormat="1" applyFont="1" applyFill="1" applyBorder="1" applyAlignment="1">
      <alignment horizontal="right"/>
    </xf>
    <xf numFmtId="173" fontId="62" fillId="26" borderId="41" xfId="94" applyNumberFormat="1" applyFont="1" applyFill="1" applyBorder="1" applyAlignment="1">
      <alignment horizontal="right"/>
    </xf>
    <xf numFmtId="173" fontId="62" fillId="26" borderId="13" xfId="94" applyNumberFormat="1" applyFont="1" applyFill="1" applyBorder="1" applyAlignment="1">
      <alignment horizontal="right"/>
    </xf>
    <xf numFmtId="173" fontId="48" fillId="26" borderId="46" xfId="94" applyNumberFormat="1" applyFont="1" applyFill="1" applyBorder="1" applyAlignment="1">
      <alignment horizontal="right" vertical="center"/>
    </xf>
    <xf numFmtId="173" fontId="61" fillId="30" borderId="50" xfId="94" applyNumberFormat="1" applyFont="1" applyFill="1" applyBorder="1" applyAlignment="1">
      <alignment horizontal="right"/>
    </xf>
    <xf numFmtId="0" fontId="61" fillId="26" borderId="0" xfId="0" applyFont="1" applyFill="1" applyAlignment="1">
      <alignment horizontal="center"/>
    </xf>
    <xf numFmtId="166" fontId="57" fillId="35" borderId="29" xfId="48" applyNumberFormat="1" applyFont="1" applyFill="1" applyBorder="1" applyAlignment="1">
      <alignment horizontal="center" vertical="center" wrapText="1"/>
    </xf>
    <xf numFmtId="0" fontId="59" fillId="26" borderId="0" xfId="0" applyFont="1" applyFill="1"/>
    <xf numFmtId="3" fontId="54" fillId="26" borderId="0" xfId="0" applyNumberFormat="1" applyFont="1" applyFill="1" applyBorder="1" applyAlignment="1">
      <alignment horizontal="left" vertical="center"/>
    </xf>
    <xf numFmtId="173" fontId="57" fillId="30" borderId="11" xfId="0" applyNumberFormat="1" applyFont="1" applyFill="1" applyBorder="1"/>
    <xf numFmtId="173" fontId="48" fillId="26" borderId="0" xfId="94" applyNumberFormat="1" applyFont="1" applyFill="1" applyAlignment="1">
      <alignment vertical="center"/>
    </xf>
    <xf numFmtId="173" fontId="54" fillId="31" borderId="49" xfId="94" applyNumberFormat="1" applyFont="1" applyFill="1" applyBorder="1" applyAlignment="1">
      <alignment horizontal="center" vertical="center"/>
    </xf>
    <xf numFmtId="173" fontId="57" fillId="30" borderId="59" xfId="94" applyNumberFormat="1" applyFont="1" applyFill="1" applyBorder="1" applyAlignment="1">
      <alignment horizontal="right" vertical="center"/>
    </xf>
    <xf numFmtId="173" fontId="54" fillId="29" borderId="57" xfId="94" applyNumberFormat="1" applyFont="1" applyFill="1" applyBorder="1" applyAlignment="1">
      <alignment horizontal="center" vertical="center"/>
    </xf>
    <xf numFmtId="173" fontId="48" fillId="26" borderId="0" xfId="94" applyNumberFormat="1" applyFont="1" applyFill="1"/>
    <xf numFmtId="177" fontId="62" fillId="26" borderId="0" xfId="94" applyNumberFormat="1" applyFont="1" applyFill="1" applyAlignment="1">
      <alignment horizontal="right"/>
    </xf>
    <xf numFmtId="177" fontId="54" fillId="29" borderId="0" xfId="94" applyNumberFormat="1" applyFont="1" applyFill="1" applyAlignment="1">
      <alignment horizontal="right"/>
    </xf>
    <xf numFmtId="177" fontId="48" fillId="26" borderId="11" xfId="94" applyNumberFormat="1" applyFont="1" applyFill="1" applyBorder="1"/>
    <xf numFmtId="166" fontId="61" fillId="35" borderId="29" xfId="48" applyNumberFormat="1" applyFont="1" applyFill="1" applyBorder="1" applyAlignment="1">
      <alignment horizontal="center" vertical="center" wrapText="1"/>
    </xf>
    <xf numFmtId="166" fontId="57" fillId="35" borderId="18" xfId="48" applyNumberFormat="1" applyFont="1" applyFill="1" applyBorder="1" applyAlignment="1">
      <alignment horizontal="center" vertical="center" wrapText="1"/>
    </xf>
    <xf numFmtId="166" fontId="48" fillId="26" borderId="0" xfId="47" applyNumberFormat="1" applyFont="1" applyFill="1" applyAlignment="1">
      <alignment vertical="center"/>
    </xf>
    <xf numFmtId="0" fontId="57" fillId="26" borderId="0" xfId="0" applyFont="1" applyFill="1" applyBorder="1" applyAlignment="1">
      <alignment horizontal="center"/>
    </xf>
    <xf numFmtId="0" fontId="57" fillId="26" borderId="0" xfId="0" applyFont="1" applyFill="1" applyBorder="1"/>
    <xf numFmtId="3" fontId="57" fillId="26" borderId="0" xfId="0" applyNumberFormat="1" applyFont="1" applyFill="1" applyBorder="1"/>
    <xf numFmtId="177" fontId="57" fillId="26" borderId="0" xfId="94" applyNumberFormat="1" applyFont="1" applyFill="1" applyBorder="1"/>
    <xf numFmtId="0" fontId="54" fillId="29" borderId="29" xfId="160" applyNumberFormat="1" applyFont="1" applyFill="1" applyBorder="1" applyAlignment="1">
      <alignment horizontal="center"/>
    </xf>
    <xf numFmtId="166" fontId="61" fillId="30" borderId="29" xfId="160" applyNumberFormat="1" applyFont="1" applyFill="1" applyBorder="1" applyAlignment="1">
      <alignment horizontal="right"/>
    </xf>
    <xf numFmtId="166" fontId="62" fillId="26" borderId="29" xfId="160" applyNumberFormat="1" applyFont="1" applyFill="1" applyBorder="1" applyAlignment="1">
      <alignment horizontal="right"/>
    </xf>
    <xf numFmtId="182" fontId="62" fillId="26" borderId="0" xfId="160" applyNumberFormat="1" applyFont="1" applyFill="1" applyAlignment="1">
      <alignment horizontal="right"/>
    </xf>
    <xf numFmtId="166" fontId="61" fillId="30" borderId="29" xfId="160" applyNumberFormat="1" applyFont="1" applyFill="1" applyBorder="1" applyAlignment="1">
      <alignment horizontal="center"/>
    </xf>
    <xf numFmtId="166" fontId="62" fillId="26" borderId="29" xfId="160" applyNumberFormat="1" applyFont="1" applyFill="1" applyBorder="1" applyAlignment="1">
      <alignment horizontal="center"/>
    </xf>
    <xf numFmtId="166" fontId="62" fillId="26" borderId="0" xfId="160" applyNumberFormat="1" applyFont="1" applyFill="1" applyAlignment="1">
      <alignment horizontal="right"/>
    </xf>
    <xf numFmtId="176" fontId="62" fillId="26" borderId="0" xfId="160" applyNumberFormat="1" applyFont="1" applyFill="1" applyAlignment="1">
      <alignment horizontal="right"/>
    </xf>
    <xf numFmtId="3" fontId="62" fillId="26" borderId="0" xfId="160" applyNumberFormat="1" applyFont="1" applyFill="1" applyAlignment="1">
      <alignment horizontal="right"/>
    </xf>
    <xf numFmtId="10" fontId="57" fillId="26" borderId="11" xfId="0" applyNumberFormat="1" applyFont="1" applyFill="1" applyBorder="1" applyAlignment="1">
      <alignment horizontal="right" vertical="center" wrapText="1"/>
    </xf>
    <xf numFmtId="0" fontId="57" fillId="33" borderId="31" xfId="0" applyFont="1" applyFill="1" applyBorder="1" applyAlignment="1">
      <alignment horizontal="left"/>
    </xf>
    <xf numFmtId="10" fontId="57" fillId="33" borderId="31" xfId="0" applyNumberFormat="1" applyFont="1" applyFill="1" applyBorder="1" applyAlignment="1">
      <alignment horizontal="center"/>
    </xf>
    <xf numFmtId="181" fontId="68" fillId="0" borderId="0" xfId="161" applyNumberFormat="1" applyAlignment="1">
      <alignment horizontal="center"/>
    </xf>
    <xf numFmtId="3" fontId="48" fillId="26" borderId="31" xfId="107" applyNumberFormat="1" applyFont="1" applyBorder="1" applyAlignment="1">
      <alignment horizontal="left" vertical="top"/>
    </xf>
    <xf numFmtId="10" fontId="68" fillId="0" borderId="0" xfId="94" applyNumberFormat="1" applyFont="1" applyAlignment="1">
      <alignment horizontal="center" vertical="center"/>
    </xf>
    <xf numFmtId="10" fontId="68" fillId="0" borderId="0" xfId="94" applyNumberFormat="1" applyFont="1" applyAlignment="1">
      <alignment horizontal="center"/>
    </xf>
    <xf numFmtId="1" fontId="48" fillId="26" borderId="0" xfId="0" applyNumberFormat="1" applyFont="1" applyFill="1" applyAlignment="1">
      <alignment horizontal="center" vertical="center"/>
    </xf>
    <xf numFmtId="0" fontId="64" fillId="26" borderId="31" xfId="107" applyFont="1" applyBorder="1" applyAlignment="1">
      <alignment horizontal="left" vertical="top"/>
    </xf>
    <xf numFmtId="9" fontId="37" fillId="26" borderId="31" xfId="94" applyFont="1" applyFill="1" applyBorder="1" applyAlignment="1">
      <alignment horizontal="left"/>
    </xf>
    <xf numFmtId="0" fontId="87" fillId="26" borderId="31" xfId="0" applyFont="1" applyFill="1" applyBorder="1"/>
    <xf numFmtId="0" fontId="64" fillId="0" borderId="11" xfId="0" applyFont="1" applyBorder="1" applyAlignment="1">
      <alignment horizontal="left"/>
    </xf>
    <xf numFmtId="0" fontId="48" fillId="0" borderId="0" xfId="107" applyFont="1" applyFill="1" applyAlignment="1"/>
    <xf numFmtId="3" fontId="48" fillId="0" borderId="0" xfId="107" applyNumberFormat="1" applyFont="1" applyFill="1" applyAlignment="1">
      <alignment horizontal="right"/>
    </xf>
    <xf numFmtId="0" fontId="54" fillId="29" borderId="0" xfId="0" applyFont="1" applyFill="1" applyAlignment="1">
      <alignment horizontal="left" vertical="center" wrapText="1"/>
    </xf>
    <xf numFmtId="0" fontId="61" fillId="35" borderId="0" xfId="0" applyFont="1" applyFill="1" applyAlignment="1">
      <alignment horizontal="left" vertical="center" wrapText="1"/>
    </xf>
    <xf numFmtId="0" fontId="57" fillId="35" borderId="19" xfId="0" applyFont="1" applyFill="1" applyBorder="1" applyAlignment="1">
      <alignment horizontal="left" vertical="center" wrapText="1"/>
    </xf>
    <xf numFmtId="3" fontId="57" fillId="33" borderId="11" xfId="107" applyNumberFormat="1" applyFont="1" applyFill="1" applyBorder="1" applyAlignment="1">
      <alignment horizontal="center" vertical="center"/>
    </xf>
    <xf numFmtId="10" fontId="54" fillId="29" borderId="19" xfId="94" applyNumberFormat="1" applyFont="1" applyFill="1" applyBorder="1" applyAlignment="1">
      <alignment horizontal="right" vertical="center"/>
    </xf>
    <xf numFmtId="166" fontId="57" fillId="30" borderId="54" xfId="47" applyNumberFormat="1" applyFont="1" applyFill="1" applyBorder="1" applyAlignment="1">
      <alignment horizontal="left" vertical="center"/>
    </xf>
    <xf numFmtId="173" fontId="57" fillId="30" borderId="11" xfId="94" applyNumberFormat="1" applyFont="1" applyFill="1" applyBorder="1" applyAlignment="1">
      <alignment horizontal="right" vertical="center"/>
    </xf>
    <xf numFmtId="9" fontId="62" fillId="26" borderId="13" xfId="94" applyFont="1" applyFill="1" applyBorder="1" applyAlignment="1">
      <alignment horizontal="right"/>
    </xf>
    <xf numFmtId="180" fontId="62" fillId="26" borderId="29" xfId="0" applyNumberFormat="1" applyFont="1" applyFill="1" applyBorder="1"/>
    <xf numFmtId="0" fontId="54" fillId="29" borderId="14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left" vertical="center" wrapText="1"/>
    </xf>
    <xf numFmtId="0" fontId="0" fillId="0" borderId="31" xfId="0" applyBorder="1"/>
    <xf numFmtId="167" fontId="68" fillId="26" borderId="0" xfId="161" applyNumberFormat="1" applyFill="1" applyAlignment="1">
      <alignment horizontal="center"/>
    </xf>
    <xf numFmtId="0" fontId="0" fillId="0" borderId="0" xfId="0"/>
    <xf numFmtId="183" fontId="88" fillId="0" borderId="0" xfId="47" applyNumberFormat="1" applyFont="1" applyAlignment="1">
      <alignment horizontal="right"/>
    </xf>
    <xf numFmtId="183" fontId="88" fillId="0" borderId="0" xfId="52" applyNumberFormat="1" applyFont="1" applyAlignment="1">
      <alignment horizontal="right"/>
    </xf>
    <xf numFmtId="4" fontId="57" fillId="26" borderId="31" xfId="0" applyNumberFormat="1" applyFont="1" applyFill="1" applyBorder="1" applyAlignment="1">
      <alignment horizontal="center"/>
    </xf>
    <xf numFmtId="172" fontId="0" fillId="26" borderId="0" xfId="47" applyNumberFormat="1" applyFont="1" applyFill="1" applyAlignment="1">
      <alignment horizontal="center"/>
    </xf>
    <xf numFmtId="0" fontId="57" fillId="26" borderId="31" xfId="0" applyFont="1" applyFill="1" applyBorder="1" applyAlignment="1">
      <alignment horizontal="left"/>
    </xf>
    <xf numFmtId="0" fontId="48" fillId="26" borderId="31" xfId="0" applyFont="1" applyFill="1" applyBorder="1" applyAlignment="1">
      <alignment horizontal="left"/>
    </xf>
    <xf numFmtId="2" fontId="0" fillId="26" borderId="0" xfId="0" applyNumberFormat="1" applyFont="1" applyFill="1"/>
    <xf numFmtId="2" fontId="48" fillId="26" borderId="31" xfId="47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/>
    <xf numFmtId="0" fontId="90" fillId="30" borderId="11" xfId="0" applyFont="1" applyFill="1" applyBorder="1" applyAlignment="1">
      <alignment horizontal="left"/>
    </xf>
    <xf numFmtId="3" fontId="57" fillId="30" borderId="0" xfId="0" applyNumberFormat="1" applyFont="1" applyFill="1"/>
    <xf numFmtId="0" fontId="48" fillId="33" borderId="11" xfId="0" applyFont="1" applyFill="1" applyBorder="1"/>
    <xf numFmtId="173" fontId="57" fillId="26" borderId="11" xfId="0" applyNumberFormat="1" applyFont="1" applyFill="1" applyBorder="1"/>
    <xf numFmtId="173" fontId="54" fillId="29" borderId="47" xfId="94" applyNumberFormat="1" applyFont="1" applyFill="1" applyBorder="1" applyAlignment="1">
      <alignment horizontal="center" vertical="center"/>
    </xf>
    <xf numFmtId="173" fontId="62" fillId="26" borderId="13" xfId="94" applyNumberFormat="1" applyFont="1" applyFill="1" applyBorder="1" applyAlignment="1">
      <alignment horizontal="right" vertical="center"/>
    </xf>
    <xf numFmtId="0" fontId="61" fillId="35" borderId="27" xfId="0" applyFont="1" applyFill="1" applyBorder="1" applyAlignment="1">
      <alignment vertical="center" wrapText="1"/>
    </xf>
    <xf numFmtId="173" fontId="57" fillId="35" borderId="27" xfId="94" applyNumberFormat="1" applyFont="1" applyFill="1" applyBorder="1" applyAlignment="1">
      <alignment horizontal="right" vertical="center"/>
    </xf>
    <xf numFmtId="173" fontId="48" fillId="26" borderId="11" xfId="94" applyNumberFormat="1" applyFont="1" applyFill="1" applyBorder="1"/>
    <xf numFmtId="166" fontId="0" fillId="26" borderId="0" xfId="0" applyNumberFormat="1" applyFill="1" applyAlignment="1">
      <alignment horizontal="right"/>
    </xf>
    <xf numFmtId="2" fontId="57" fillId="33" borderId="31" xfId="0" applyNumberFormat="1" applyFont="1" applyFill="1" applyBorder="1" applyAlignment="1">
      <alignment horizontal="center"/>
    </xf>
    <xf numFmtId="1" fontId="48" fillId="26" borderId="0" xfId="0" applyNumberFormat="1" applyFont="1" applyFill="1" applyAlignment="1">
      <alignment horizontal="center"/>
    </xf>
    <xf numFmtId="173" fontId="38" fillId="26" borderId="11" xfId="0" applyNumberFormat="1" applyFont="1" applyFill="1" applyBorder="1" applyAlignment="1">
      <alignment horizontal="center"/>
    </xf>
    <xf numFmtId="0" fontId="48" fillId="0" borderId="0" xfId="107" applyFont="1" applyFill="1" applyAlignment="1">
      <alignment horizontal="center"/>
    </xf>
    <xf numFmtId="172" fontId="57" fillId="35" borderId="19" xfId="48" applyNumberFormat="1" applyFont="1" applyFill="1" applyBorder="1" applyAlignment="1">
      <alignment horizontal="center" vertical="center" wrapText="1"/>
    </xf>
    <xf numFmtId="166" fontId="57" fillId="26" borderId="11" xfId="47" applyNumberFormat="1" applyFont="1" applyFill="1" applyBorder="1"/>
    <xf numFmtId="3" fontId="57" fillId="26" borderId="0" xfId="0" applyNumberFormat="1" applyFont="1" applyFill="1" applyBorder="1" applyAlignment="1">
      <alignment horizontal="center" wrapText="1"/>
    </xf>
    <xf numFmtId="0" fontId="57" fillId="26" borderId="0" xfId="0" applyFont="1" applyFill="1" applyBorder="1" applyAlignment="1">
      <alignment horizontal="center" wrapText="1"/>
    </xf>
    <xf numFmtId="10" fontId="57" fillId="26" borderId="0" xfId="94" applyNumberFormat="1" applyFont="1" applyFill="1" applyBorder="1" applyAlignment="1">
      <alignment horizontal="center" wrapText="1"/>
    </xf>
    <xf numFmtId="166" fontId="48" fillId="26" borderId="11" xfId="47" applyNumberFormat="1" applyFont="1" applyFill="1" applyBorder="1" applyAlignment="1">
      <alignment horizontal="center" vertical="center"/>
    </xf>
    <xf numFmtId="0" fontId="0" fillId="0" borderId="20" xfId="0" applyBorder="1"/>
    <xf numFmtId="173" fontId="61" fillId="35" borderId="14" xfId="94" applyNumberFormat="1" applyFont="1" applyFill="1" applyBorder="1" applyAlignment="1">
      <alignment horizontal="center" vertical="center" wrapText="1"/>
    </xf>
    <xf numFmtId="173" fontId="57" fillId="35" borderId="14" xfId="94" applyNumberFormat="1" applyFont="1" applyFill="1" applyBorder="1" applyAlignment="1">
      <alignment horizontal="center" vertical="center" wrapText="1"/>
    </xf>
    <xf numFmtId="173" fontId="57" fillId="35" borderId="19" xfId="94" applyNumberFormat="1" applyFont="1" applyFill="1" applyBorder="1" applyAlignment="1">
      <alignment horizontal="center" vertical="center" wrapText="1"/>
    </xf>
    <xf numFmtId="173" fontId="48" fillId="26" borderId="14" xfId="94" applyNumberFormat="1" applyFont="1" applyFill="1" applyBorder="1" applyAlignment="1">
      <alignment horizontal="center" vertical="center" wrapText="1"/>
    </xf>
    <xf numFmtId="10" fontId="57" fillId="26" borderId="11" xfId="94" applyNumberFormat="1" applyFont="1" applyFill="1" applyBorder="1"/>
    <xf numFmtId="0" fontId="48" fillId="26" borderId="0" xfId="107" applyFont="1" applyAlignment="1">
      <alignment horizontal="left" vertical="center" indent="1"/>
    </xf>
    <xf numFmtId="2" fontId="48" fillId="26" borderId="0" xfId="107" applyNumberFormat="1" applyFont="1" applyAlignment="1">
      <alignment horizontal="left" indent="1"/>
    </xf>
    <xf numFmtId="173" fontId="57" fillId="30" borderId="28" xfId="94" applyNumberFormat="1" applyFont="1" applyFill="1" applyBorder="1" applyAlignment="1">
      <alignment horizontal="right" vertical="center"/>
    </xf>
    <xf numFmtId="173" fontId="54" fillId="31" borderId="47" xfId="94" applyNumberFormat="1" applyFont="1" applyFill="1" applyBorder="1" applyAlignment="1">
      <alignment horizontal="center" vertical="center"/>
    </xf>
    <xf numFmtId="173" fontId="57" fillId="30" borderId="31" xfId="94" applyNumberFormat="1" applyFont="1" applyFill="1" applyBorder="1" applyAlignment="1">
      <alignment horizontal="right" vertical="center"/>
    </xf>
    <xf numFmtId="166" fontId="57" fillId="30" borderId="31" xfId="47" applyNumberFormat="1" applyFont="1" applyFill="1" applyBorder="1" applyAlignment="1">
      <alignment horizontal="right"/>
    </xf>
    <xf numFmtId="166" fontId="57" fillId="30" borderId="31" xfId="47" applyNumberFormat="1" applyFont="1" applyFill="1" applyBorder="1" applyAlignment="1">
      <alignment horizontal="left"/>
    </xf>
    <xf numFmtId="10" fontId="54" fillId="31" borderId="50" xfId="94" applyNumberFormat="1" applyFont="1" applyFill="1" applyBorder="1" applyAlignment="1">
      <alignment horizontal="center"/>
    </xf>
    <xf numFmtId="10" fontId="54" fillId="29" borderId="50" xfId="94" applyNumberFormat="1" applyFont="1" applyFill="1" applyBorder="1" applyAlignment="1">
      <alignment horizontal="center"/>
    </xf>
    <xf numFmtId="0" fontId="54" fillId="29" borderId="44" xfId="47" applyNumberFormat="1" applyFont="1" applyFill="1" applyBorder="1" applyAlignment="1">
      <alignment horizontal="center"/>
    </xf>
    <xf numFmtId="0" fontId="54" fillId="29" borderId="43" xfId="47" applyNumberFormat="1" applyFont="1" applyFill="1" applyBorder="1" applyAlignment="1">
      <alignment horizontal="center"/>
    </xf>
    <xf numFmtId="173" fontId="48" fillId="26" borderId="11" xfId="94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vertical="center" wrapText="1"/>
    </xf>
    <xf numFmtId="0" fontId="57" fillId="33" borderId="11" xfId="107" applyFont="1" applyFill="1" applyBorder="1">
      <alignment horizontal="left"/>
    </xf>
    <xf numFmtId="1" fontId="57" fillId="33" borderId="31" xfId="0" applyNumberFormat="1" applyFont="1" applyFill="1" applyBorder="1" applyAlignment="1">
      <alignment horizontal="center"/>
    </xf>
    <xf numFmtId="166" fontId="62" fillId="0" borderId="0" xfId="160" applyNumberFormat="1" applyFont="1" applyAlignment="1">
      <alignment horizontal="right"/>
    </xf>
    <xf numFmtId="3" fontId="62" fillId="26" borderId="31" xfId="107" applyNumberFormat="1" applyFont="1" applyBorder="1" applyAlignment="1">
      <alignment horizontal="center"/>
    </xf>
    <xf numFmtId="3" fontId="62" fillId="26" borderId="31" xfId="107" applyNumberFormat="1" applyFont="1" applyBorder="1" applyAlignment="1">
      <alignment horizontal="right"/>
    </xf>
    <xf numFmtId="0" fontId="62" fillId="26" borderId="31" xfId="107" applyFont="1" applyBorder="1" applyAlignment="1">
      <alignment horizontal="right"/>
    </xf>
    <xf numFmtId="0" fontId="62" fillId="26" borderId="31" xfId="107" applyFont="1" applyBorder="1" applyAlignment="1">
      <alignment horizontal="center"/>
    </xf>
    <xf numFmtId="0" fontId="62" fillId="26" borderId="31" xfId="107" applyFont="1" applyBorder="1">
      <alignment horizontal="left"/>
    </xf>
    <xf numFmtId="3" fontId="62" fillId="26" borderId="19" xfId="107" applyNumberFormat="1" applyFont="1" applyBorder="1" applyAlignment="1">
      <alignment horizontal="center"/>
    </xf>
    <xf numFmtId="3" fontId="62" fillId="26" borderId="19" xfId="107" applyNumberFormat="1" applyFont="1" applyBorder="1" applyAlignment="1">
      <alignment horizontal="right"/>
    </xf>
    <xf numFmtId="166" fontId="62" fillId="0" borderId="0" xfId="160" applyNumberFormat="1" applyFont="1" applyAlignment="1">
      <alignment horizontal="center"/>
    </xf>
    <xf numFmtId="0" fontId="62" fillId="26" borderId="0" xfId="107" applyFont="1" applyAlignment="1">
      <alignment horizontal="left" indent="1"/>
    </xf>
    <xf numFmtId="173" fontId="62" fillId="26" borderId="15" xfId="94" applyNumberFormat="1" applyFont="1" applyFill="1" applyBorder="1" applyAlignment="1">
      <alignment horizontal="center"/>
    </xf>
    <xf numFmtId="173" fontId="62" fillId="26" borderId="31" xfId="94" applyNumberFormat="1" applyFont="1" applyFill="1" applyBorder="1" applyAlignment="1">
      <alignment horizontal="center"/>
    </xf>
    <xf numFmtId="172" fontId="62" fillId="0" borderId="31" xfId="160" applyNumberFormat="1" applyFont="1" applyBorder="1" applyAlignment="1">
      <alignment horizontal="center"/>
    </xf>
    <xf numFmtId="166" fontId="62" fillId="0" borderId="30" xfId="160" applyNumberFormat="1" applyFont="1" applyBorder="1" applyAlignment="1">
      <alignment horizontal="center"/>
    </xf>
    <xf numFmtId="173" fontId="62" fillId="26" borderId="14" xfId="94" applyNumberFormat="1" applyFont="1" applyFill="1" applyBorder="1" applyAlignment="1">
      <alignment horizontal="center"/>
    </xf>
    <xf numFmtId="173" fontId="62" fillId="26" borderId="0" xfId="94" applyNumberFormat="1" applyFont="1" applyFill="1" applyAlignment="1">
      <alignment horizontal="center"/>
    </xf>
    <xf numFmtId="166" fontId="62" fillId="26" borderId="0" xfId="160" applyNumberFormat="1" applyFont="1" applyFill="1" applyAlignment="1">
      <alignment horizontal="center"/>
    </xf>
    <xf numFmtId="0" fontId="62" fillId="26" borderId="0" xfId="160" applyNumberFormat="1" applyFont="1" applyFill="1" applyAlignment="1">
      <alignment horizontal="left" indent="1"/>
    </xf>
    <xf numFmtId="173" fontId="61" fillId="30" borderId="14" xfId="94" applyNumberFormat="1" applyFont="1" applyFill="1" applyBorder="1" applyAlignment="1">
      <alignment horizontal="center"/>
    </xf>
    <xf numFmtId="173" fontId="61" fillId="30" borderId="0" xfId="94" applyNumberFormat="1" applyFont="1" applyFill="1" applyAlignment="1">
      <alignment horizontal="center"/>
    </xf>
    <xf numFmtId="166" fontId="61" fillId="30" borderId="0" xfId="160" applyNumberFormat="1" applyFont="1" applyFill="1" applyAlignment="1">
      <alignment horizontal="center"/>
    </xf>
    <xf numFmtId="10" fontId="61" fillId="30" borderId="0" xfId="94" applyNumberFormat="1" applyFont="1" applyFill="1" applyAlignment="1">
      <alignment horizontal="center"/>
    </xf>
    <xf numFmtId="0" fontId="61" fillId="30" borderId="0" xfId="160" applyNumberFormat="1" applyFont="1" applyFill="1"/>
    <xf numFmtId="166" fontId="62" fillId="26" borderId="0" xfId="160" applyNumberFormat="1" applyFont="1" applyFill="1" applyAlignment="1">
      <alignment horizontal="right" vertical="center" indent="1"/>
    </xf>
    <xf numFmtId="173" fontId="62" fillId="0" borderId="14" xfId="94" applyNumberFormat="1" applyFont="1" applyBorder="1" applyAlignment="1">
      <alignment horizontal="center"/>
    </xf>
    <xf numFmtId="166" fontId="62" fillId="0" borderId="29" xfId="160" applyNumberFormat="1" applyFont="1" applyBorder="1" applyAlignment="1">
      <alignment horizontal="right"/>
    </xf>
    <xf numFmtId="10" fontId="62" fillId="0" borderId="0" xfId="94" applyNumberFormat="1" applyFont="1" applyAlignment="1">
      <alignment horizontal="right"/>
    </xf>
    <xf numFmtId="0" fontId="62" fillId="0" borderId="0" xfId="107" applyFont="1" applyFill="1" applyAlignment="1">
      <alignment horizontal="left" indent="1"/>
    </xf>
    <xf numFmtId="0" fontId="62" fillId="0" borderId="0" xfId="160" applyNumberFormat="1" applyFont="1" applyAlignment="1">
      <alignment horizontal="left" indent="1"/>
    </xf>
    <xf numFmtId="9" fontId="61" fillId="30" borderId="14" xfId="94" applyFont="1" applyFill="1" applyBorder="1" applyAlignment="1">
      <alignment horizontal="center"/>
    </xf>
    <xf numFmtId="166" fontId="61" fillId="30" borderId="0" xfId="160" applyNumberFormat="1" applyFont="1" applyFill="1" applyAlignment="1">
      <alignment horizontal="right"/>
    </xf>
    <xf numFmtId="10" fontId="61" fillId="30" borderId="0" xfId="94" applyNumberFormat="1" applyFont="1" applyFill="1" applyAlignment="1">
      <alignment horizontal="right"/>
    </xf>
    <xf numFmtId="10" fontId="54" fillId="29" borderId="0" xfId="94" applyNumberFormat="1" applyFont="1" applyFill="1" applyAlignment="1">
      <alignment horizontal="center"/>
    </xf>
    <xf numFmtId="0" fontId="54" fillId="29" borderId="0" xfId="160" applyNumberFormat="1" applyFont="1" applyFill="1" applyAlignment="1">
      <alignment horizontal="center"/>
    </xf>
    <xf numFmtId="0" fontId="54" fillId="29" borderId="0" xfId="107" applyFont="1" applyFill="1">
      <alignment horizontal="left"/>
    </xf>
    <xf numFmtId="3" fontId="61" fillId="0" borderId="0" xfId="107" applyNumberFormat="1" applyFont="1" applyFill="1" applyAlignment="1">
      <alignment horizontal="center" vertical="center"/>
    </xf>
    <xf numFmtId="0" fontId="59" fillId="26" borderId="0" xfId="107" applyFont="1">
      <alignment horizontal="left"/>
    </xf>
    <xf numFmtId="3" fontId="62" fillId="26" borderId="0" xfId="107" applyNumberFormat="1" applyFont="1" applyAlignment="1">
      <alignment horizontal="center"/>
    </xf>
    <xf numFmtId="3" fontId="62" fillId="26" borderId="0" xfId="107" applyNumberFormat="1" applyFont="1" applyAlignment="1">
      <alignment horizontal="right"/>
    </xf>
    <xf numFmtId="0" fontId="62" fillId="26" borderId="0" xfId="107" applyFont="1" applyAlignment="1">
      <alignment horizontal="right"/>
    </xf>
    <xf numFmtId="0" fontId="62" fillId="26" borderId="0" xfId="107" applyFont="1" applyAlignment="1">
      <alignment horizontal="center"/>
    </xf>
    <xf numFmtId="0" fontId="62" fillId="26" borderId="0" xfId="107" applyFont="1">
      <alignment horizontal="left"/>
    </xf>
    <xf numFmtId="173" fontId="57" fillId="35" borderId="0" xfId="94" applyNumberFormat="1" applyFont="1" applyFill="1" applyAlignment="1">
      <alignment horizontal="center" vertical="center" wrapText="1"/>
    </xf>
    <xf numFmtId="166" fontId="57" fillId="35" borderId="0" xfId="0" applyNumberFormat="1" applyFont="1" applyFill="1" applyAlignment="1">
      <alignment horizontal="center" vertical="center" wrapText="1"/>
    </xf>
    <xf numFmtId="10" fontId="57" fillId="35" borderId="0" xfId="94" applyNumberFormat="1" applyFont="1" applyFill="1" applyAlignment="1">
      <alignment horizontal="center" vertical="center" wrapText="1"/>
    </xf>
    <xf numFmtId="0" fontId="57" fillId="35" borderId="0" xfId="0" applyFont="1" applyFill="1" applyAlignment="1">
      <alignment horizontal="left"/>
    </xf>
    <xf numFmtId="173" fontId="48" fillId="0" borderId="14" xfId="94" applyNumberFormat="1" applyFont="1" applyBorder="1" applyAlignment="1">
      <alignment horizontal="center" vertical="center" wrapText="1"/>
    </xf>
    <xf numFmtId="173" fontId="48" fillId="0" borderId="0" xfId="94" applyNumberFormat="1" applyFont="1" applyAlignment="1">
      <alignment horizontal="center" vertical="center" wrapText="1"/>
    </xf>
    <xf numFmtId="166" fontId="48" fillId="0" borderId="0" xfId="0" applyNumberFormat="1" applyFont="1" applyAlignment="1">
      <alignment horizontal="center" vertical="center" wrapText="1"/>
    </xf>
    <xf numFmtId="166" fontId="48" fillId="0" borderId="29" xfId="0" applyNumberFormat="1" applyFont="1" applyBorder="1" applyAlignment="1">
      <alignment horizontal="right" vertical="center" wrapText="1"/>
    </xf>
    <xf numFmtId="10" fontId="48" fillId="0" borderId="0" xfId="94" applyNumberFormat="1" applyFont="1" applyAlignment="1">
      <alignment horizontal="center" vertical="center" wrapText="1"/>
    </xf>
    <xf numFmtId="0" fontId="48" fillId="0" borderId="0" xfId="0" applyFont="1"/>
    <xf numFmtId="166" fontId="48" fillId="0" borderId="29" xfId="0" applyNumberFormat="1" applyFont="1" applyBorder="1" applyAlignment="1">
      <alignment horizontal="center" vertical="center" wrapText="1"/>
    </xf>
    <xf numFmtId="173" fontId="62" fillId="0" borderId="14" xfId="94" applyNumberFormat="1" applyFont="1" applyBorder="1" applyAlignment="1">
      <alignment horizontal="center" vertical="center" wrapText="1"/>
    </xf>
    <xf numFmtId="173" fontId="62" fillId="0" borderId="0" xfId="94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166" fontId="62" fillId="0" borderId="0" xfId="0" applyNumberFormat="1" applyFont="1" applyAlignment="1">
      <alignment horizontal="center" vertical="center" wrapText="1"/>
    </xf>
    <xf numFmtId="166" fontId="62" fillId="0" borderId="29" xfId="0" applyNumberFormat="1" applyFont="1" applyBorder="1" applyAlignment="1">
      <alignment horizontal="center" vertical="center" wrapText="1"/>
    </xf>
    <xf numFmtId="10" fontId="62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173" fontId="61" fillId="35" borderId="0" xfId="94" applyNumberFormat="1" applyFont="1" applyFill="1" applyAlignment="1">
      <alignment horizontal="center" vertical="center" wrapText="1"/>
    </xf>
    <xf numFmtId="166" fontId="61" fillId="35" borderId="0" xfId="0" applyNumberFormat="1" applyFont="1" applyFill="1" applyAlignment="1">
      <alignment horizontal="center" vertical="center" wrapText="1"/>
    </xf>
    <xf numFmtId="10" fontId="61" fillId="35" borderId="0" xfId="94" applyNumberFormat="1" applyFont="1" applyFill="1" applyAlignment="1">
      <alignment horizontal="center" vertical="center" wrapText="1"/>
    </xf>
    <xf numFmtId="0" fontId="61" fillId="35" borderId="0" xfId="0" applyFont="1" applyFill="1" applyAlignment="1">
      <alignment horizontal="left"/>
    </xf>
    <xf numFmtId="0" fontId="62" fillId="0" borderId="0" xfId="0" applyFont="1"/>
    <xf numFmtId="166" fontId="62" fillId="0" borderId="0" xfId="0" applyNumberFormat="1" applyFont="1" applyAlignment="1">
      <alignment horizontal="right" vertical="center" wrapText="1"/>
    </xf>
    <xf numFmtId="166" fontId="62" fillId="0" borderId="29" xfId="0" applyNumberFormat="1" applyFont="1" applyBorder="1" applyAlignment="1">
      <alignment horizontal="right" vertical="center" wrapText="1"/>
    </xf>
    <xf numFmtId="180" fontId="48" fillId="0" borderId="29" xfId="0" applyNumberFormat="1" applyFont="1" applyBorder="1"/>
    <xf numFmtId="166" fontId="48" fillId="0" borderId="29" xfId="0" applyNumberFormat="1" applyFont="1" applyBorder="1" applyAlignment="1">
      <alignment vertical="center" wrapText="1"/>
    </xf>
    <xf numFmtId="166" fontId="48" fillId="26" borderId="0" xfId="0" applyNumberFormat="1" applyFont="1" applyFill="1" applyAlignment="1">
      <alignment horizontal="center" vertical="center" wrapText="1"/>
    </xf>
    <xf numFmtId="10" fontId="48" fillId="26" borderId="0" xfId="94" applyNumberFormat="1" applyFont="1" applyFill="1" applyAlignment="1">
      <alignment horizontal="center" vertical="center" wrapText="1"/>
    </xf>
    <xf numFmtId="166" fontId="48" fillId="0" borderId="0" xfId="94" applyNumberFormat="1" applyFont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62" fillId="26" borderId="31" xfId="107" applyNumberFormat="1" applyFont="1" applyBorder="1" applyAlignment="1">
      <alignment horizontal="left" vertical="top"/>
    </xf>
    <xf numFmtId="0" fontId="62" fillId="26" borderId="31" xfId="107" applyFont="1" applyBorder="1" applyAlignment="1">
      <alignment horizontal="left" vertical="top"/>
    </xf>
    <xf numFmtId="9" fontId="57" fillId="0" borderId="15" xfId="94" applyFont="1" applyBorder="1" applyAlignment="1">
      <alignment horizontal="center" vertical="center" wrapText="1"/>
    </xf>
    <xf numFmtId="173" fontId="57" fillId="0" borderId="31" xfId="94" applyNumberFormat="1" applyFont="1" applyBorder="1" applyAlignment="1">
      <alignment horizontal="center" vertical="center" wrapText="1"/>
    </xf>
    <xf numFmtId="172" fontId="48" fillId="0" borderId="31" xfId="48" applyNumberFormat="1" applyFont="1" applyBorder="1" applyAlignment="1">
      <alignment horizontal="center" vertical="center" wrapText="1"/>
    </xf>
    <xf numFmtId="166" fontId="48" fillId="0" borderId="30" xfId="48" applyNumberFormat="1" applyFont="1" applyBorder="1" applyAlignment="1">
      <alignment horizontal="center" vertical="center" wrapText="1"/>
    </xf>
    <xf numFmtId="10" fontId="57" fillId="0" borderId="0" xfId="94" applyNumberFormat="1" applyFont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9" fontId="57" fillId="35" borderId="16" xfId="94" applyFont="1" applyFill="1" applyBorder="1" applyAlignment="1">
      <alignment horizontal="center" vertical="center" wrapText="1"/>
    </xf>
    <xf numFmtId="9" fontId="48" fillId="0" borderId="14" xfId="94" applyFont="1" applyBorder="1" applyAlignment="1">
      <alignment horizontal="center" vertical="center" wrapText="1"/>
    </xf>
    <xf numFmtId="166" fontId="48" fillId="0" borderId="0" xfId="48" applyNumberFormat="1" applyFont="1" applyAlignment="1">
      <alignment horizontal="center" vertical="center" wrapText="1"/>
    </xf>
    <xf numFmtId="166" fontId="48" fillId="0" borderId="29" xfId="48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9" fontId="57" fillId="35" borderId="14" xfId="94" applyFont="1" applyFill="1" applyBorder="1" applyAlignment="1">
      <alignment horizontal="center" vertical="center" wrapText="1"/>
    </xf>
    <xf numFmtId="166" fontId="57" fillId="35" borderId="0" xfId="48" applyNumberFormat="1" applyFont="1" applyFill="1" applyAlignment="1">
      <alignment horizontal="center" vertical="center" wrapText="1"/>
    </xf>
    <xf numFmtId="166" fontId="62" fillId="0" borderId="0" xfId="48" applyNumberFormat="1" applyFont="1" applyAlignment="1">
      <alignment horizontal="center" vertical="center" wrapText="1"/>
    </xf>
    <xf numFmtId="166" fontId="62" fillId="0" borderId="29" xfId="48" applyNumberFormat="1" applyFont="1" applyBorder="1" applyAlignment="1">
      <alignment horizontal="center" vertical="center" wrapText="1"/>
    </xf>
    <xf numFmtId="10" fontId="61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9" fontId="61" fillId="35" borderId="14" xfId="94" applyFont="1" applyFill="1" applyBorder="1" applyAlignment="1">
      <alignment horizontal="center" vertical="center" wrapText="1"/>
    </xf>
    <xf numFmtId="166" fontId="61" fillId="35" borderId="0" xfId="48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10" fontId="57" fillId="26" borderId="0" xfId="94" applyNumberFormat="1" applyFont="1" applyFill="1" applyAlignment="1">
      <alignment horizontal="center" vertical="center"/>
    </xf>
    <xf numFmtId="0" fontId="57" fillId="26" borderId="0" xfId="107" applyFont="1" applyAlignment="1">
      <alignment horizontal="left" vertical="center"/>
    </xf>
    <xf numFmtId="3" fontId="48" fillId="26" borderId="19" xfId="107" applyNumberFormat="1" applyFont="1" applyBorder="1" applyAlignment="1">
      <alignment horizontal="center" vertical="center"/>
    </xf>
    <xf numFmtId="0" fontId="48" fillId="26" borderId="19" xfId="107" applyFont="1" applyBorder="1" applyAlignment="1">
      <alignment horizontal="left" vertical="center" indent="1"/>
    </xf>
    <xf numFmtId="10" fontId="57" fillId="26" borderId="0" xfId="94" applyNumberFormat="1" applyFont="1" applyFill="1" applyAlignment="1">
      <alignment horizontal="center"/>
    </xf>
    <xf numFmtId="0" fontId="57" fillId="26" borderId="0" xfId="107" applyFont="1" applyAlignment="1"/>
    <xf numFmtId="3" fontId="62" fillId="26" borderId="0" xfId="107" applyNumberFormat="1" applyFont="1" applyAlignment="1">
      <alignment horizontal="center" vertical="center"/>
    </xf>
    <xf numFmtId="2" fontId="48" fillId="26" borderId="19" xfId="107" applyNumberFormat="1" applyFont="1" applyBorder="1" applyAlignment="1">
      <alignment horizontal="left" indent="1"/>
    </xf>
    <xf numFmtId="173" fontId="48" fillId="26" borderId="0" xfId="94" applyNumberFormat="1" applyFont="1" applyFill="1" applyAlignment="1">
      <alignment horizontal="right" vertical="center"/>
    </xf>
    <xf numFmtId="166" fontId="48" fillId="0" borderId="0" xfId="47" applyNumberFormat="1" applyFont="1" applyAlignment="1">
      <alignment horizontal="center" vertical="center"/>
    </xf>
    <xf numFmtId="166" fontId="48" fillId="0" borderId="25" xfId="47" applyNumberFormat="1" applyFont="1" applyBorder="1" applyAlignment="1">
      <alignment horizontal="center" vertical="center"/>
    </xf>
    <xf numFmtId="166" fontId="48" fillId="26" borderId="0" xfId="47" applyNumberFormat="1" applyFont="1" applyFill="1" applyAlignment="1">
      <alignment horizontal="center" vertical="center"/>
    </xf>
    <xf numFmtId="0" fontId="48" fillId="26" borderId="25" xfId="107" applyFont="1" applyBorder="1" applyAlignment="1">
      <alignment horizontal="left" vertical="center" indent="1"/>
    </xf>
    <xf numFmtId="9" fontId="57" fillId="30" borderId="56" xfId="94" applyFont="1" applyFill="1" applyBorder="1" applyAlignment="1">
      <alignment horizontal="right" vertical="center"/>
    </xf>
    <xf numFmtId="0" fontId="57" fillId="30" borderId="54" xfId="107" applyFont="1" applyFill="1" applyBorder="1" applyAlignment="1">
      <alignment horizontal="left" vertical="center"/>
    </xf>
    <xf numFmtId="9" fontId="48" fillId="26" borderId="46" xfId="94" applyFont="1" applyFill="1" applyBorder="1" applyAlignment="1">
      <alignment horizontal="right" vertical="center"/>
    </xf>
    <xf numFmtId="0" fontId="61" fillId="30" borderId="43" xfId="107" applyFont="1" applyFill="1" applyBorder="1">
      <alignment horizontal="left"/>
    </xf>
    <xf numFmtId="166" fontId="48" fillId="26" borderId="0" xfId="47" applyNumberFormat="1" applyFont="1" applyFill="1" applyAlignment="1">
      <alignment horizontal="left" vertical="center"/>
    </xf>
    <xf numFmtId="0" fontId="54" fillId="29" borderId="51" xfId="107" applyFont="1" applyFill="1" applyBorder="1" applyAlignment="1">
      <alignment horizontal="left" vertical="center"/>
    </xf>
    <xf numFmtId="0" fontId="48" fillId="26" borderId="0" xfId="107" applyFont="1" applyAlignment="1">
      <alignment horizontal="left" vertical="center"/>
    </xf>
    <xf numFmtId="0" fontId="49" fillId="26" borderId="0" xfId="107" applyFont="1">
      <alignment horizontal="left"/>
    </xf>
    <xf numFmtId="0" fontId="62" fillId="26" borderId="40" xfId="107" applyFont="1" applyBorder="1" applyAlignment="1">
      <alignment horizontal="left" indent="1"/>
    </xf>
    <xf numFmtId="166" fontId="62" fillId="26" borderId="0" xfId="47" applyNumberFormat="1" applyFont="1" applyFill="1" applyAlignment="1">
      <alignment horizontal="left"/>
    </xf>
    <xf numFmtId="0" fontId="62" fillId="26" borderId="25" xfId="107" applyFont="1" applyBorder="1" applyAlignment="1">
      <alignment horizontal="left" indent="1"/>
    </xf>
    <xf numFmtId="166" fontId="62" fillId="26" borderId="0" xfId="47" applyNumberFormat="1" applyFont="1" applyFill="1" applyAlignment="1">
      <alignment horizontal="right"/>
    </xf>
    <xf numFmtId="9" fontId="61" fillId="30" borderId="45" xfId="94" applyFont="1" applyFill="1" applyBorder="1" applyAlignment="1">
      <alignment horizontal="right"/>
    </xf>
    <xf numFmtId="0" fontId="54" fillId="29" borderId="24" xfId="107" applyFont="1" applyFill="1" applyBorder="1">
      <alignment horizontal="left"/>
    </xf>
    <xf numFmtId="166" fontId="71" fillId="26" borderId="0" xfId="47" applyNumberFormat="1" applyFont="1" applyFill="1"/>
    <xf numFmtId="0" fontId="64" fillId="26" borderId="0" xfId="107" applyFont="1" applyAlignment="1">
      <alignment horizontal="left" vertical="top"/>
    </xf>
    <xf numFmtId="3" fontId="48" fillId="26" borderId="0" xfId="107" applyNumberFormat="1" applyFont="1" applyAlignment="1">
      <alignment horizontal="left" vertical="top"/>
    </xf>
    <xf numFmtId="9" fontId="57" fillId="0" borderId="15" xfId="94" applyNumberFormat="1" applyFont="1" applyBorder="1" applyAlignment="1">
      <alignment horizontal="center" vertical="center" wrapText="1"/>
    </xf>
    <xf numFmtId="166" fontId="62" fillId="0" borderId="0" xfId="47" applyNumberFormat="1" applyFont="1" applyFill="1" applyAlignment="1">
      <alignment horizontal="left"/>
    </xf>
    <xf numFmtId="173" fontId="62" fillId="0" borderId="13" xfId="94" applyNumberFormat="1" applyFont="1" applyFill="1" applyBorder="1" applyAlignment="1">
      <alignment horizontal="right"/>
    </xf>
    <xf numFmtId="173" fontId="62" fillId="0" borderId="46" xfId="94" applyNumberFormat="1" applyFont="1" applyFill="1" applyBorder="1" applyAlignment="1">
      <alignment horizontal="right"/>
    </xf>
    <xf numFmtId="0" fontId="53" fillId="26" borderId="0" xfId="0" applyFont="1" applyFill="1" applyAlignment="1">
      <alignment horizontal="left" wrapText="1"/>
    </xf>
    <xf numFmtId="2" fontId="48" fillId="26" borderId="0" xfId="107" applyNumberFormat="1" applyFont="1" applyBorder="1" applyAlignment="1">
      <alignment horizontal="left" indent="1"/>
    </xf>
    <xf numFmtId="3" fontId="48" fillId="26" borderId="0" xfId="107" applyNumberFormat="1" applyFont="1" applyBorder="1" applyAlignment="1">
      <alignment horizontal="center" vertical="center"/>
    </xf>
    <xf numFmtId="3" fontId="48" fillId="26" borderId="14" xfId="107" applyNumberFormat="1" applyFont="1" applyBorder="1" applyAlignment="1">
      <alignment horizontal="center" vertical="center"/>
    </xf>
    <xf numFmtId="166" fontId="62" fillId="26" borderId="25" xfId="47" applyNumberFormat="1" applyFont="1" applyFill="1" applyBorder="1" applyAlignment="1">
      <alignment horizontal="right"/>
    </xf>
    <xf numFmtId="2" fontId="48" fillId="26" borderId="0" xfId="107" applyNumberFormat="1" applyFont="1" applyFill="1" applyBorder="1" applyAlignment="1">
      <alignment horizontal="left" indent="1"/>
    </xf>
    <xf numFmtId="3" fontId="48" fillId="26" borderId="0" xfId="0" applyNumberFormat="1" applyFont="1" applyFill="1" applyBorder="1"/>
    <xf numFmtId="3" fontId="62" fillId="26" borderId="0" xfId="107" applyNumberFormat="1" applyFont="1" applyFill="1" applyAlignment="1">
      <alignment horizontal="right" vertical="center"/>
    </xf>
    <xf numFmtId="3" fontId="48" fillId="26" borderId="0" xfId="0" applyNumberFormat="1" applyFont="1" applyFill="1" applyBorder="1" applyAlignment="1">
      <alignment horizontal="right"/>
    </xf>
    <xf numFmtId="0" fontId="62" fillId="0" borderId="25" xfId="107" applyNumberFormat="1" applyFont="1" applyFill="1" applyBorder="1" applyAlignment="1">
      <alignment horizontal="left" vertical="center"/>
    </xf>
    <xf numFmtId="166" fontId="62" fillId="26" borderId="0" xfId="47" applyNumberFormat="1" applyFont="1" applyFill="1" applyBorder="1" applyAlignment="1">
      <alignment horizontal="center" vertical="center"/>
    </xf>
    <xf numFmtId="0" fontId="62" fillId="0" borderId="25" xfId="47" applyNumberFormat="1" applyFont="1" applyFill="1" applyBorder="1" applyAlignment="1">
      <alignment horizontal="left" vertical="center"/>
    </xf>
    <xf numFmtId="3" fontId="48" fillId="26" borderId="0" xfId="0" applyNumberFormat="1" applyFont="1" applyFill="1" applyBorder="1" applyAlignment="1">
      <alignment horizontal="right" vertical="center"/>
    </xf>
    <xf numFmtId="3" fontId="62" fillId="26" borderId="0" xfId="0" applyNumberFormat="1" applyFont="1" applyFill="1" applyBorder="1" applyAlignment="1">
      <alignment horizontal="right" vertical="center"/>
    </xf>
    <xf numFmtId="0" fontId="0" fillId="26" borderId="0" xfId="0" applyFill="1" applyBorder="1"/>
    <xf numFmtId="0" fontId="54" fillId="29" borderId="43" xfId="107" applyFont="1" applyFill="1" applyBorder="1" applyAlignment="1">
      <alignment horizontal="left"/>
    </xf>
    <xf numFmtId="9" fontId="57" fillId="30" borderId="48" xfId="94" applyNumberFormat="1" applyFont="1" applyFill="1" applyBorder="1" applyAlignment="1">
      <alignment horizontal="right" vertical="center"/>
    </xf>
    <xf numFmtId="166" fontId="48" fillId="26" borderId="0" xfId="47" applyNumberFormat="1" applyFont="1" applyFill="1" applyBorder="1" applyAlignment="1">
      <alignment horizontal="right"/>
    </xf>
    <xf numFmtId="0" fontId="48" fillId="26" borderId="25" xfId="107" applyFont="1" applyFill="1" applyBorder="1" applyAlignment="1">
      <alignment horizontal="left" indent="1"/>
    </xf>
    <xf numFmtId="9" fontId="57" fillId="30" borderId="55" xfId="94" applyNumberFormat="1" applyFont="1" applyFill="1" applyBorder="1" applyAlignment="1">
      <alignment horizontal="right" vertical="center"/>
    </xf>
    <xf numFmtId="9" fontId="57" fillId="30" borderId="70" xfId="94" applyNumberFormat="1" applyFont="1" applyFill="1" applyBorder="1" applyAlignment="1">
      <alignment horizontal="right" vertical="center"/>
    </xf>
    <xf numFmtId="166" fontId="0" fillId="26" borderId="0" xfId="0" applyNumberFormat="1" applyFill="1"/>
    <xf numFmtId="0" fontId="48" fillId="26" borderId="0" xfId="0" applyFont="1" applyFill="1" applyBorder="1"/>
    <xf numFmtId="179" fontId="62" fillId="26" borderId="0" xfId="0" applyNumberFormat="1" applyFont="1" applyFill="1" applyBorder="1" applyAlignment="1">
      <alignment horizontal="center" vertical="top" wrapText="1"/>
    </xf>
    <xf numFmtId="0" fontId="61" fillId="26" borderId="0" xfId="0" applyFont="1" applyFill="1" applyBorder="1" applyAlignment="1">
      <alignment horizontal="center" vertical="top" wrapText="1"/>
    </xf>
    <xf numFmtId="0" fontId="54" fillId="29" borderId="0" xfId="0" applyFont="1" applyFill="1" applyBorder="1" applyAlignment="1">
      <alignment horizontal="center" vertical="top" wrapText="1"/>
    </xf>
    <xf numFmtId="166" fontId="48" fillId="26" borderId="0" xfId="47" applyNumberFormat="1" applyFont="1" applyFill="1" applyBorder="1"/>
    <xf numFmtId="10" fontId="48" fillId="26" borderId="0" xfId="94" applyNumberFormat="1" applyFont="1" applyFill="1" applyBorder="1"/>
    <xf numFmtId="184" fontId="0" fillId="0" borderId="0" xfId="0" applyNumberFormat="1"/>
    <xf numFmtId="0" fontId="0" fillId="0" borderId="0" xfId="0" applyAlignment="1">
      <alignment horizontal="left"/>
    </xf>
    <xf numFmtId="173" fontId="48" fillId="26" borderId="0" xfId="94" applyNumberFormat="1" applyFont="1" applyFill="1" applyBorder="1" applyAlignment="1">
      <alignment horizontal="right"/>
    </xf>
    <xf numFmtId="166" fontId="48" fillId="26" borderId="0" xfId="0" applyNumberFormat="1" applyFont="1" applyFill="1" applyBorder="1"/>
    <xf numFmtId="3" fontId="48" fillId="26" borderId="0" xfId="0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indent="1"/>
    </xf>
    <xf numFmtId="173" fontId="48" fillId="26" borderId="0" xfId="94" applyNumberFormat="1" applyFont="1" applyFill="1" applyBorder="1"/>
    <xf numFmtId="166" fontId="48" fillId="26" borderId="0" xfId="47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/>
    </xf>
    <xf numFmtId="0" fontId="54" fillId="29" borderId="0" xfId="0" applyFont="1" applyFill="1" applyBorder="1" applyAlignment="1">
      <alignment horizontal="right" vertical="center"/>
    </xf>
    <xf numFmtId="0" fontId="54" fillId="29" borderId="0" xfId="0" applyFont="1" applyFill="1" applyBorder="1" applyAlignment="1">
      <alignment horizontal="left" vertical="center"/>
    </xf>
    <xf numFmtId="0" fontId="54" fillId="29" borderId="0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vertical="center"/>
    </xf>
    <xf numFmtId="0" fontId="65" fillId="26" borderId="0" xfId="0" applyFont="1" applyFill="1" applyBorder="1"/>
    <xf numFmtId="0" fontId="61" fillId="26" borderId="0" xfId="0" applyFont="1" applyFill="1" applyBorder="1" applyAlignment="1">
      <alignment vertical="center"/>
    </xf>
    <xf numFmtId="0" fontId="61" fillId="26" borderId="0" xfId="0" applyFont="1" applyFill="1" applyBorder="1" applyAlignment="1">
      <alignment vertical="center" wrapText="1"/>
    </xf>
    <xf numFmtId="3" fontId="37" fillId="26" borderId="0" xfId="107" applyNumberFormat="1" applyFont="1">
      <alignment horizontal="left"/>
    </xf>
    <xf numFmtId="0" fontId="37" fillId="26" borderId="0" xfId="94" applyNumberFormat="1" applyFont="1" applyFill="1" applyAlignment="1">
      <alignment horizontal="center"/>
    </xf>
    <xf numFmtId="3" fontId="0" fillId="0" borderId="0" xfId="0" applyNumberFormat="1"/>
    <xf numFmtId="0" fontId="53" fillId="0" borderId="0" xfId="0" applyFont="1" applyFill="1" applyAlignment="1">
      <alignment horizontal="left"/>
    </xf>
    <xf numFmtId="10" fontId="62" fillId="0" borderId="14" xfId="94" applyNumberFormat="1" applyFont="1" applyBorder="1" applyAlignment="1">
      <alignment horizontal="center"/>
    </xf>
    <xf numFmtId="10" fontId="62" fillId="26" borderId="14" xfId="94" applyNumberFormat="1" applyFont="1" applyFill="1" applyBorder="1" applyAlignment="1">
      <alignment horizontal="center"/>
    </xf>
    <xf numFmtId="177" fontId="62" fillId="26" borderId="14" xfId="94" applyNumberFormat="1" applyFont="1" applyFill="1" applyBorder="1" applyAlignment="1">
      <alignment horizontal="center"/>
    </xf>
    <xf numFmtId="185" fontId="62" fillId="0" borderId="14" xfId="94" applyNumberFormat="1" applyFont="1" applyBorder="1" applyAlignment="1">
      <alignment horizontal="center"/>
    </xf>
    <xf numFmtId="185" fontId="62" fillId="26" borderId="14" xfId="94" applyNumberFormat="1" applyFont="1" applyFill="1" applyBorder="1" applyAlignment="1">
      <alignment horizontal="center"/>
    </xf>
    <xf numFmtId="177" fontId="62" fillId="26" borderId="15" xfId="94" applyNumberFormat="1" applyFont="1" applyFill="1" applyBorder="1" applyAlignment="1">
      <alignment horizontal="center"/>
    </xf>
    <xf numFmtId="9" fontId="48" fillId="0" borderId="14" xfId="94" applyNumberFormat="1" applyFont="1" applyBorder="1" applyAlignment="1">
      <alignment horizontal="center" vertical="center" wrapText="1"/>
    </xf>
    <xf numFmtId="9" fontId="48" fillId="0" borderId="0" xfId="94" applyNumberFormat="1" applyFont="1" applyAlignment="1">
      <alignment horizontal="center" vertical="center" wrapText="1"/>
    </xf>
    <xf numFmtId="9" fontId="62" fillId="0" borderId="0" xfId="94" applyFont="1" applyAlignment="1">
      <alignment horizontal="center" vertical="center" wrapText="1"/>
    </xf>
    <xf numFmtId="9" fontId="62" fillId="0" borderId="14" xfId="94" applyNumberFormat="1" applyFont="1" applyBorder="1" applyAlignment="1">
      <alignment horizontal="center" vertical="center" wrapText="1"/>
    </xf>
    <xf numFmtId="0" fontId="62" fillId="0" borderId="14" xfId="0" applyFont="1" applyBorder="1"/>
    <xf numFmtId="166" fontId="62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/>
    <xf numFmtId="166" fontId="48" fillId="0" borderId="0" xfId="0" applyNumberFormat="1" applyFont="1" applyBorder="1" applyAlignment="1">
      <alignment horizontal="center" vertical="center" wrapText="1"/>
    </xf>
    <xf numFmtId="10" fontId="48" fillId="0" borderId="0" xfId="94" applyNumberFormat="1" applyFont="1" applyBorder="1" applyAlignment="1">
      <alignment horizontal="center" vertical="center" wrapText="1"/>
    </xf>
    <xf numFmtId="173" fontId="48" fillId="0" borderId="0" xfId="94" applyNumberFormat="1" applyFont="1" applyBorder="1" applyAlignment="1">
      <alignment horizontal="center" vertical="center" wrapText="1"/>
    </xf>
    <xf numFmtId="9" fontId="48" fillId="0" borderId="0" xfId="94" applyNumberFormat="1" applyFont="1" applyBorder="1" applyAlignment="1">
      <alignment horizontal="center" vertical="center" wrapText="1"/>
    </xf>
    <xf numFmtId="165" fontId="48" fillId="0" borderId="31" xfId="48" applyNumberFormat="1" applyFont="1" applyBorder="1" applyAlignment="1">
      <alignment horizontal="center" vertical="center" wrapText="1"/>
    </xf>
    <xf numFmtId="166" fontId="0" fillId="26" borderId="0" xfId="47" applyNumberFormat="1" applyFont="1" applyFill="1"/>
    <xf numFmtId="0" fontId="57" fillId="33" borderId="11" xfId="0" applyFont="1" applyFill="1" applyBorder="1" applyAlignment="1">
      <alignment horizontal="left"/>
    </xf>
    <xf numFmtId="0" fontId="54" fillId="29" borderId="35" xfId="107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 wrapText="1"/>
    </xf>
    <xf numFmtId="2" fontId="48" fillId="26" borderId="32" xfId="107" applyNumberFormat="1" applyFont="1" applyBorder="1" applyAlignment="1">
      <alignment horizontal="left" indent="1"/>
    </xf>
    <xf numFmtId="3" fontId="48" fillId="26" borderId="32" xfId="107" applyNumberFormat="1" applyFont="1" applyBorder="1" applyAlignment="1">
      <alignment horizontal="center" vertical="center"/>
    </xf>
    <xf numFmtId="0" fontId="48" fillId="26" borderId="32" xfId="107" applyFont="1" applyBorder="1" applyAlignment="1">
      <alignment horizontal="left" vertical="center" indent="1"/>
    </xf>
    <xf numFmtId="0" fontId="57" fillId="26" borderId="32" xfId="107" applyFont="1" applyBorder="1" applyAlignment="1">
      <alignment horizontal="left" vertical="center"/>
    </xf>
    <xf numFmtId="173" fontId="57" fillId="26" borderId="27" xfId="94" applyNumberFormat="1" applyFont="1" applyFill="1" applyBorder="1" applyAlignment="1">
      <alignment horizontal="center" vertical="center"/>
    </xf>
    <xf numFmtId="0" fontId="57" fillId="26" borderId="0" xfId="107" applyFont="1">
      <alignment horizontal="left"/>
    </xf>
    <xf numFmtId="0" fontId="57" fillId="26" borderId="27" xfId="107" applyFont="1" applyBorder="1" applyAlignment="1"/>
    <xf numFmtId="172" fontId="62" fillId="0" borderId="30" xfId="160" applyNumberFormat="1" applyFont="1" applyBorder="1" applyAlignment="1">
      <alignment horizontal="right"/>
    </xf>
    <xf numFmtId="172" fontId="57" fillId="35" borderId="18" xfId="48" applyNumberFormat="1" applyFont="1" applyFill="1" applyBorder="1" applyAlignment="1">
      <alignment horizontal="center" vertical="center" wrapText="1"/>
    </xf>
    <xf numFmtId="172" fontId="48" fillId="0" borderId="30" xfId="48" applyNumberFormat="1" applyFont="1" applyBorder="1" applyAlignment="1">
      <alignment horizontal="center" vertical="center" wrapText="1"/>
    </xf>
    <xf numFmtId="0" fontId="48" fillId="26" borderId="0" xfId="107" applyNumberFormat="1" applyFont="1" applyFill="1" applyAlignment="1">
      <alignment horizontal="left" vertical="center" indent="1"/>
    </xf>
    <xf numFmtId="2" fontId="62" fillId="26" borderId="0" xfId="107" applyNumberFormat="1" applyFont="1" applyFill="1" applyBorder="1" applyAlignment="1">
      <alignment horizontal="left" indent="1"/>
    </xf>
    <xf numFmtId="166" fontId="0" fillId="0" borderId="0" xfId="0" applyNumberFormat="1"/>
    <xf numFmtId="166" fontId="48" fillId="26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/>
    </xf>
    <xf numFmtId="175" fontId="48" fillId="26" borderId="0" xfId="163" applyNumberFormat="1" applyFont="1" applyFill="1" applyAlignment="1">
      <alignment horizontal="center"/>
    </xf>
    <xf numFmtId="3" fontId="48" fillId="26" borderId="0" xfId="0" applyNumberFormat="1" applyFont="1" applyFill="1" applyBorder="1" applyAlignment="1">
      <alignment horizontal="center"/>
    </xf>
    <xf numFmtId="175" fontId="48" fillId="26" borderId="0" xfId="163" applyNumberFormat="1" applyFont="1" applyFill="1" applyBorder="1" applyAlignment="1">
      <alignment horizontal="center"/>
    </xf>
    <xf numFmtId="4" fontId="48" fillId="26" borderId="0" xfId="0" applyNumberFormat="1" applyFont="1" applyFill="1" applyBorder="1" applyAlignment="1">
      <alignment horizontal="center"/>
    </xf>
    <xf numFmtId="4" fontId="62" fillId="26" borderId="0" xfId="0" applyNumberFormat="1" applyFont="1" applyFill="1" applyBorder="1" applyAlignment="1">
      <alignment horizontal="center"/>
    </xf>
    <xf numFmtId="0" fontId="57" fillId="33" borderId="11" xfId="107" applyFont="1" applyFill="1" applyBorder="1" applyAlignment="1">
      <alignment horizontal="left"/>
    </xf>
    <xf numFmtId="3" fontId="0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left" indent="1"/>
    </xf>
    <xf numFmtId="1" fontId="0" fillId="26" borderId="0" xfId="0" applyNumberFormat="1" applyFont="1" applyFill="1" applyAlignment="1">
      <alignment horizontal="center"/>
    </xf>
    <xf numFmtId="3" fontId="37" fillId="30" borderId="0" xfId="107" applyNumberFormat="1" applyFont="1" applyFill="1" applyBorder="1" applyAlignment="1">
      <alignment horizontal="center"/>
    </xf>
    <xf numFmtId="167" fontId="0" fillId="26" borderId="0" xfId="0" applyNumberFormat="1" applyFont="1" applyFill="1" applyAlignment="1">
      <alignment horizontal="center"/>
    </xf>
    <xf numFmtId="173" fontId="38" fillId="0" borderId="11" xfId="0" applyNumberFormat="1" applyFont="1" applyFill="1" applyBorder="1" applyAlignment="1">
      <alignment horizontal="center"/>
    </xf>
    <xf numFmtId="0" fontId="38" fillId="26" borderId="0" xfId="0" applyFont="1" applyFill="1" applyBorder="1" applyAlignment="1">
      <alignment horizontal="left"/>
    </xf>
    <xf numFmtId="10" fontId="38" fillId="26" borderId="0" xfId="0" applyNumberFormat="1" applyFont="1" applyFill="1" applyBorder="1" applyAlignment="1">
      <alignment horizontal="center"/>
    </xf>
    <xf numFmtId="167" fontId="56" fillId="29" borderId="0" xfId="0" applyNumberFormat="1" applyFont="1" applyFill="1" applyAlignment="1">
      <alignment horizontal="center"/>
    </xf>
    <xf numFmtId="0" fontId="0" fillId="26" borderId="11" xfId="0" applyFont="1" applyFill="1" applyBorder="1" applyAlignment="1">
      <alignment horizontal="center"/>
    </xf>
    <xf numFmtId="166" fontId="48" fillId="0" borderId="0" xfId="47" applyNumberFormat="1" applyFont="1" applyBorder="1" applyAlignment="1">
      <alignment horizontal="center" vertical="center"/>
    </xf>
    <xf numFmtId="166" fontId="91" fillId="0" borderId="0" xfId="47" applyNumberFormat="1" applyFont="1"/>
    <xf numFmtId="165" fontId="48" fillId="26" borderId="0" xfId="47" applyFont="1" applyFill="1" applyAlignment="1">
      <alignment horizontal="center"/>
    </xf>
    <xf numFmtId="165" fontId="48" fillId="26" borderId="0" xfId="47" applyFont="1" applyFill="1" applyAlignment="1">
      <alignment horizontal="center" vertical="center"/>
    </xf>
    <xf numFmtId="165" fontId="57" fillId="30" borderId="11" xfId="47" applyFont="1" applyFill="1" applyBorder="1" applyAlignment="1">
      <alignment horizontal="center"/>
    </xf>
    <xf numFmtId="165" fontId="0" fillId="26" borderId="0" xfId="47" applyFont="1" applyFill="1" applyAlignment="1">
      <alignment horizontal="center" vertical="center"/>
    </xf>
    <xf numFmtId="165" fontId="57" fillId="26" borderId="11" xfId="47" applyFont="1" applyFill="1" applyBorder="1" applyAlignment="1">
      <alignment horizontal="center" vertical="center"/>
    </xf>
    <xf numFmtId="0" fontId="53" fillId="26" borderId="0" xfId="0" applyFont="1" applyFill="1" applyAlignment="1">
      <alignment horizontal="left" wrapText="1"/>
    </xf>
    <xf numFmtId="0" fontId="37" fillId="0" borderId="11" xfId="0" applyFont="1" applyBorder="1" applyAlignment="1">
      <alignment horizontal="left" vertical="top" wrapText="1"/>
    </xf>
    <xf numFmtId="3" fontId="66" fillId="34" borderId="24" xfId="107" applyNumberFormat="1" applyFont="1" applyFill="1" applyBorder="1" applyAlignment="1">
      <alignment horizontal="center" vertical="center"/>
    </xf>
    <xf numFmtId="3" fontId="66" fillId="34" borderId="12" xfId="107" applyNumberFormat="1" applyFont="1" applyFill="1" applyBorder="1" applyAlignment="1">
      <alignment horizontal="center" vertical="center"/>
    </xf>
    <xf numFmtId="3" fontId="66" fillId="34" borderId="38" xfId="107" applyNumberFormat="1" applyFont="1" applyFill="1" applyBorder="1" applyAlignment="1">
      <alignment horizontal="center" vertical="center"/>
    </xf>
    <xf numFmtId="3" fontId="54" fillId="34" borderId="12" xfId="107" applyNumberFormat="1" applyFont="1" applyFill="1" applyBorder="1" applyAlignment="1">
      <alignment horizontal="center" vertical="center"/>
    </xf>
    <xf numFmtId="3" fontId="54" fillId="34" borderId="38" xfId="107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left" vertical="top" wrapText="1"/>
    </xf>
    <xf numFmtId="0" fontId="37" fillId="0" borderId="3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left" vertical="top" wrapText="1"/>
    </xf>
    <xf numFmtId="0" fontId="29" fillId="26" borderId="0" xfId="58" applyFont="1" applyFill="1" applyAlignment="1">
      <alignment horizontal="center" vertical="center"/>
    </xf>
    <xf numFmtId="0" fontId="40" fillId="29" borderId="0" xfId="107" applyFont="1" applyFill="1" applyAlignment="1">
      <alignment horizontal="center"/>
    </xf>
    <xf numFmtId="3" fontId="66" fillId="34" borderId="35" xfId="107" applyNumberFormat="1" applyFont="1" applyFill="1" applyBorder="1" applyAlignment="1">
      <alignment horizontal="center" vertical="center"/>
    </xf>
    <xf numFmtId="3" fontId="66" fillId="34" borderId="36" xfId="107" applyNumberFormat="1" applyFont="1" applyFill="1" applyBorder="1" applyAlignment="1">
      <alignment horizontal="center" vertical="center"/>
    </xf>
    <xf numFmtId="3" fontId="66" fillId="34" borderId="47" xfId="107" applyNumberFormat="1" applyFont="1" applyFill="1" applyBorder="1" applyAlignment="1">
      <alignment horizontal="center" vertical="center"/>
    </xf>
    <xf numFmtId="3" fontId="61" fillId="0" borderId="18" xfId="107" applyNumberFormat="1" applyFont="1" applyFill="1" applyBorder="1" applyAlignment="1">
      <alignment horizontal="center" vertical="center"/>
    </xf>
    <xf numFmtId="3" fontId="61" fillId="0" borderId="19" xfId="107" applyNumberFormat="1" applyFont="1" applyFill="1" applyBorder="1" applyAlignment="1">
      <alignment horizontal="center" vertical="center"/>
    </xf>
    <xf numFmtId="3" fontId="61" fillId="0" borderId="16" xfId="107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wrapText="1"/>
    </xf>
    <xf numFmtId="0" fontId="62" fillId="0" borderId="19" xfId="0" applyFont="1" applyBorder="1" applyAlignment="1">
      <alignment horizontal="left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62" fillId="0" borderId="19" xfId="0" applyFont="1" applyBorder="1" applyAlignment="1">
      <alignment horizontal="left" vertical="top" wrapText="1"/>
    </xf>
    <xf numFmtId="0" fontId="61" fillId="0" borderId="6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48" fillId="0" borderId="31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0" fillId="31" borderId="0" xfId="107" applyFont="1" applyFill="1" applyAlignment="1">
      <alignment horizontal="center"/>
    </xf>
    <xf numFmtId="0" fontId="37" fillId="26" borderId="0" xfId="107" applyAlignment="1">
      <alignment horizontal="left"/>
    </xf>
    <xf numFmtId="0" fontId="37" fillId="26" borderId="0" xfId="107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38" fillId="26" borderId="0" xfId="0" applyFont="1" applyFill="1" applyAlignment="1">
      <alignment horizontal="center"/>
    </xf>
    <xf numFmtId="0" fontId="48" fillId="26" borderId="11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7" fillId="33" borderId="11" xfId="0" applyFont="1" applyFill="1" applyBorder="1" applyAlignment="1">
      <alignment horizontal="left"/>
    </xf>
    <xf numFmtId="3" fontId="54" fillId="34" borderId="24" xfId="107" applyNumberFormat="1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left" vertical="center" wrapText="1"/>
    </xf>
    <xf numFmtId="0" fontId="54" fillId="29" borderId="35" xfId="107" applyFont="1" applyFill="1" applyBorder="1" applyAlignment="1">
      <alignment horizontal="left" vertical="center"/>
    </xf>
    <xf numFmtId="0" fontId="54" fillId="29" borderId="47" xfId="107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wrapText="1"/>
    </xf>
    <xf numFmtId="0" fontId="63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top" wrapText="1"/>
    </xf>
    <xf numFmtId="0" fontId="62" fillId="26" borderId="0" xfId="0" applyFont="1" applyFill="1" applyBorder="1" applyAlignment="1">
      <alignment horizontal="center" wrapText="1"/>
    </xf>
    <xf numFmtId="0" fontId="48" fillId="26" borderId="0" xfId="0" applyFont="1" applyFill="1" applyBorder="1" applyAlignment="1">
      <alignment horizontal="center" wrapText="1"/>
    </xf>
    <xf numFmtId="0" fontId="64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top" wrapText="1"/>
    </xf>
    <xf numFmtId="0" fontId="87" fillId="26" borderId="19" xfId="0" applyFont="1" applyFill="1" applyBorder="1" applyAlignment="1">
      <alignment horizontal="left"/>
    </xf>
  </cellXfs>
  <cellStyles count="164">
    <cellStyle name="20% - Énfasis1" xfId="134" builtinId="30" customBuiltin="1"/>
    <cellStyle name="20% - Énfasis1 2" xfId="1"/>
    <cellStyle name="20% - Énfasis2" xfId="138" builtinId="34" customBuiltin="1"/>
    <cellStyle name="20% - Énfasis2 2" xfId="2"/>
    <cellStyle name="20% - Énfasis3" xfId="142" builtinId="38" customBuiltin="1"/>
    <cellStyle name="20% - Énfasis3 2" xfId="3"/>
    <cellStyle name="20% - Énfasis4" xfId="146" builtinId="42" customBuiltin="1"/>
    <cellStyle name="20% - Énfasis4 2" xfId="4"/>
    <cellStyle name="20% - Énfasis5" xfId="150" builtinId="46" customBuiltin="1"/>
    <cellStyle name="20% - Énfasis5 2" xfId="5"/>
    <cellStyle name="20% - Énfasis6" xfId="154" builtinId="50" customBuiltin="1"/>
    <cellStyle name="20% - Énfasis6 2" xfId="6"/>
    <cellStyle name="40% - Énfasis1" xfId="135" builtinId="31" customBuiltin="1"/>
    <cellStyle name="40% - Énfasis1 2" xfId="7"/>
    <cellStyle name="40% - Énfasis2" xfId="139" builtinId="35" customBuiltin="1"/>
    <cellStyle name="40% - Énfasis2 2" xfId="8"/>
    <cellStyle name="40% - Énfasis3" xfId="143" builtinId="39" customBuiltin="1"/>
    <cellStyle name="40% - Énfasis3 2" xfId="9"/>
    <cellStyle name="40% - Énfasis4" xfId="147" builtinId="43" customBuiltin="1"/>
    <cellStyle name="40% - Énfasis4 2" xfId="10"/>
    <cellStyle name="40% - Énfasis5" xfId="151" builtinId="47" customBuiltin="1"/>
    <cellStyle name="40% - Énfasis5 2" xfId="11"/>
    <cellStyle name="40% - Énfasis6" xfId="155" builtinId="51" customBuiltin="1"/>
    <cellStyle name="40% - Énfasis6 2" xfId="12"/>
    <cellStyle name="60% - Énfasis1" xfId="136" builtinId="32" customBuiltin="1"/>
    <cellStyle name="60% - Énfasis1 2" xfId="13"/>
    <cellStyle name="60% - Énfasis2" xfId="140" builtinId="36" customBuiltin="1"/>
    <cellStyle name="60% - Énfasis2 2" xfId="14"/>
    <cellStyle name="60% - Énfasis3" xfId="144" builtinId="40" customBuiltin="1"/>
    <cellStyle name="60% - Énfasis3 2" xfId="15"/>
    <cellStyle name="60% - Énfasis4" xfId="148" builtinId="44" customBuiltin="1"/>
    <cellStyle name="60% - Énfasis4 2" xfId="16"/>
    <cellStyle name="60% - Énfasis5" xfId="152" builtinId="48" customBuiltin="1"/>
    <cellStyle name="60% - Énfasis5 2" xfId="17"/>
    <cellStyle name="60% - Énfasis6" xfId="156" builtinId="52" customBuiltin="1"/>
    <cellStyle name="60% - Énfasis6 2" xfId="18"/>
    <cellStyle name="Border" xfId="19"/>
    <cellStyle name="Buena 2" xfId="20"/>
    <cellStyle name="Bueno" xfId="121" builtinId="26" customBuiltin="1"/>
    <cellStyle name="Cálculo" xfId="126" builtinId="22" customBuiltin="1"/>
    <cellStyle name="Cálculo 2" xfId="21"/>
    <cellStyle name="Celda de comprobación" xfId="128" builtinId="23" customBuiltin="1"/>
    <cellStyle name="Celda de comprobación 2" xfId="22"/>
    <cellStyle name="Celda vinculada" xfId="127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1" xfId="117" builtinId="16" customBuiltin="1"/>
    <cellStyle name="Encabezado 4" xfId="120" builtinId="19" customBuiltin="1"/>
    <cellStyle name="Encabezado 4 2" xfId="34"/>
    <cellStyle name="Énfasis1" xfId="133" builtinId="29" customBuiltin="1"/>
    <cellStyle name="Énfasis1 2" xfId="35"/>
    <cellStyle name="Énfasis2" xfId="137" builtinId="33" customBuiltin="1"/>
    <cellStyle name="Énfasis2 2" xfId="36"/>
    <cellStyle name="Énfasis3" xfId="141" builtinId="37" customBuiltin="1"/>
    <cellStyle name="Énfasis3 2" xfId="37"/>
    <cellStyle name="Énfasis4" xfId="145" builtinId="41" customBuiltin="1"/>
    <cellStyle name="Énfasis4 2" xfId="38"/>
    <cellStyle name="Énfasis5" xfId="149" builtinId="45" customBuiltin="1"/>
    <cellStyle name="Énfasis5 2" xfId="39"/>
    <cellStyle name="Énfasis6" xfId="153" builtinId="49" customBuiltin="1"/>
    <cellStyle name="Énfasis6 2" xfId="40"/>
    <cellStyle name="Entrada" xfId="124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2" builtinId="27" customBuiltin="1"/>
    <cellStyle name="Incorrecto 2" xfId="46"/>
    <cellStyle name="Millares" xfId="47" builtinId="3"/>
    <cellStyle name="Millares 2" xfId="48"/>
    <cellStyle name="Millares 2 2" xfId="49"/>
    <cellStyle name="Millares 2 3" xfId="163"/>
    <cellStyle name="Millares 3" xfId="50"/>
    <cellStyle name="Millares 3 2" xfId="51"/>
    <cellStyle name="Millares 4" xfId="52"/>
    <cellStyle name="Millares 5" xfId="53"/>
    <cellStyle name="Millares 6" xfId="54"/>
    <cellStyle name="Millares 7" xfId="158"/>
    <cellStyle name="Millares 8" xfId="160"/>
    <cellStyle name="Neutral" xfId="123" builtinId="28" customBuiltin="1"/>
    <cellStyle name="Neutral 2" xfId="55"/>
    <cellStyle name="No-definido" xfId="56"/>
    <cellStyle name="Normal" xfId="0" builtinId="0"/>
    <cellStyle name="Normal 10" xfId="114"/>
    <cellStyle name="Normal 10 2" xfId="115"/>
    <cellStyle name="Normal 11" xfId="157"/>
    <cellStyle name="Normal 12" xfId="161"/>
    <cellStyle name="Normal 13" xfId="162"/>
    <cellStyle name="Normal 18" xfId="159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" xfId="130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5" builtinId="21" customBuiltin="1"/>
    <cellStyle name="Salida 2" xfId="104"/>
    <cellStyle name="Texto de advertencia" xfId="129" builtinId="11" customBuiltin="1"/>
    <cellStyle name="Texto de advertencia 2" xfId="105"/>
    <cellStyle name="Texto explicativo" xfId="131" builtinId="53" customBuiltin="1"/>
    <cellStyle name="Texto explicativo 2" xfId="106"/>
    <cellStyle name="TEXTO NORMAL" xfId="107"/>
    <cellStyle name="Título" xfId="116" builtinId="15" customBuiltin="1"/>
    <cellStyle name="TITULO - Style5" xfId="108"/>
    <cellStyle name="Título 1 2" xfId="109"/>
    <cellStyle name="Título 2" xfId="118" builtinId="17" customBuiltin="1"/>
    <cellStyle name="Título 2 2" xfId="110"/>
    <cellStyle name="Título 3" xfId="119" builtinId="18" customBuiltin="1"/>
    <cellStyle name="Título 3 2" xfId="111"/>
    <cellStyle name="Título 4" xfId="112"/>
    <cellStyle name="Total" xfId="132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47-4706-9F11-BB823894943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47-4706-9F11-BB823894943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47-4706-9F11-BB823894943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47-4706-9F11-BB823894943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'6. EXPORTACIONES'!$B$84:$I$84</c:f>
              <c:numCache>
                <c:formatCode>0.0%</c:formatCode>
                <c:ptCount val="8"/>
                <c:pt idx="0">
                  <c:v>3.6488386382034221E-3</c:v>
                </c:pt>
                <c:pt idx="1">
                  <c:v>-7.4871993914090273E-2</c:v>
                </c:pt>
                <c:pt idx="2">
                  <c:v>-0.1140263634542299</c:v>
                </c:pt>
                <c:pt idx="3">
                  <c:v>-0.47853260223708172</c:v>
                </c:pt>
                <c:pt idx="4">
                  <c:v>3.5036122003703651E-2</c:v>
                </c:pt>
                <c:pt idx="5">
                  <c:v>0.12354964570291971</c:v>
                </c:pt>
                <c:pt idx="6">
                  <c:v>-0.12284484283001973</c:v>
                </c:pt>
                <c:pt idx="7">
                  <c:v>4.7554559868250523E-2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47-4706-9F11-BB823894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4341248"/>
        <c:axId val="164342784"/>
      </c:barChart>
      <c:catAx>
        <c:axId val="16434124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342784"/>
        <c:crossesAt val="0"/>
        <c:auto val="1"/>
        <c:lblAlgn val="ctr"/>
        <c:lblOffset val="100"/>
        <c:noMultiLvlLbl val="0"/>
      </c:catAx>
      <c:valAx>
        <c:axId val="16434278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341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AA0-4CCD-B3BD-3C7A2EA1A05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(Ene. - Jun.)</c:v>
                </c:pt>
              </c:strCache>
            </c:strRef>
          </c:cat>
          <c:val>
            <c:numRef>
              <c:f>'6. EXPORTACIONES'!$K$6:$K$15</c:f>
              <c:numCache>
                <c:formatCode>#,##0</c:formatCode>
                <c:ptCount val="10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  <c:pt idx="9">
                  <c:v>13262.031706210713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A0-4CCD-B3BD-3C7A2EA1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04256"/>
        <c:axId val="164705792"/>
      </c:barChart>
      <c:catAx>
        <c:axId val="16470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705792"/>
        <c:crosses val="autoZero"/>
        <c:auto val="1"/>
        <c:lblAlgn val="ctr"/>
        <c:lblOffset val="100"/>
        <c:noMultiLvlLbl val="0"/>
      </c:catAx>
      <c:valAx>
        <c:axId val="164705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704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7B-4E6A-83FC-6973779ACB9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0F7B-4E6A-83FC-6973779ACB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INVERSIONES'!$A$7:$A$15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 (Ene-Jul)</c:v>
                </c:pt>
              </c:strCache>
            </c:strRef>
          </c:cat>
          <c:val>
            <c:numRef>
              <c:f>'7. INVERSIONES'!$I$7:$I$15</c:f>
              <c:numCache>
                <c:formatCode>_ * #,##0_ ;_ * \-#,##0_ ;_ * "-"??_ ;_ @_ </c:formatCode>
                <c:ptCount val="9"/>
                <c:pt idx="0">
                  <c:v>6377.6153638800024</c:v>
                </c:pt>
                <c:pt idx="1">
                  <c:v>7498.2074195999949</c:v>
                </c:pt>
                <c:pt idx="2">
                  <c:v>8863.6219657799938</c:v>
                </c:pt>
                <c:pt idx="3">
                  <c:v>8079.20970149</c:v>
                </c:pt>
                <c:pt idx="4">
                  <c:v>6824.6243262299959</c:v>
                </c:pt>
                <c:pt idx="5">
                  <c:v>3333.5635732200003</c:v>
                </c:pt>
                <c:pt idx="6">
                  <c:v>3928.0167818599944</c:v>
                </c:pt>
                <c:pt idx="7">
                  <c:v>4947.4348791800003</c:v>
                </c:pt>
                <c:pt idx="8">
                  <c:v>3011.0250120000001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7B-4E6A-83FC-6973779AC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36384"/>
        <c:axId val="164742272"/>
      </c:barChart>
      <c:catAx>
        <c:axId val="16473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4742272"/>
        <c:crosses val="autoZero"/>
        <c:auto val="1"/>
        <c:lblAlgn val="ctr"/>
        <c:lblOffset val="100"/>
        <c:noMultiLvlLbl val="0"/>
      </c:catAx>
      <c:valAx>
        <c:axId val="164742272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64736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INVERSIONES'!$H$4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34-4B84-B850-6ACCCE916D1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0634-4B84-B850-6ACCCE916D1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'[1]7. INVERSIONES'!$A$5:$A$15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(Ene-Jul)</c:v>
                </c:pt>
              </c:strCache>
            </c:str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2290.2734399599999</c:v>
                </c:pt>
                <c:pt idx="1">
                  <c:v>3331.5544708899988</c:v>
                </c:pt>
                <c:pt idx="2">
                  <c:v>6377.6153638800024</c:v>
                </c:pt>
                <c:pt idx="3">
                  <c:v>7498.2074195999949</c:v>
                </c:pt>
                <c:pt idx="4">
                  <c:v>8863.6219657799938</c:v>
                </c:pt>
                <c:pt idx="5">
                  <c:v>8079.20970149</c:v>
                </c:pt>
                <c:pt idx="6">
                  <c:v>6824.6243262299959</c:v>
                </c:pt>
                <c:pt idx="7">
                  <c:v>3333.5635732200003</c:v>
                </c:pt>
                <c:pt idx="8">
                  <c:v>3928.0167818599944</c:v>
                </c:pt>
                <c:pt idx="9">
                  <c:v>4947.4348791800003</c:v>
                </c:pt>
                <c:pt idx="10">
                  <c:v>3011.0250120000001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4-4B84-B850-6ACCCE916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99072"/>
        <c:axId val="164909056"/>
      </c:barChart>
      <c:catAx>
        <c:axId val="16489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4909056"/>
        <c:crosses val="autoZero"/>
        <c:auto val="1"/>
        <c:lblAlgn val="ctr"/>
        <c:lblOffset val="100"/>
        <c:noMultiLvlLbl val="0"/>
      </c:catAx>
      <c:valAx>
        <c:axId val="1649090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64899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92</xdr:row>
      <xdr:rowOff>20554</xdr:rowOff>
    </xdr:from>
    <xdr:to>
      <xdr:col>8</xdr:col>
      <xdr:colOff>311818</xdr:colOff>
      <xdr:row>106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776038</xdr:colOff>
      <xdr:row>40</xdr:row>
      <xdr:rowOff>174457</xdr:rowOff>
    </xdr:from>
    <xdr:to>
      <xdr:col>8</xdr:col>
      <xdr:colOff>271213</xdr:colOff>
      <xdr:row>55</xdr:row>
      <xdr:rowOff>12532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291811</xdr:colOff>
      <xdr:row>37</xdr:row>
      <xdr:rowOff>152400</xdr:rowOff>
    </xdr:from>
    <xdr:to>
      <xdr:col>7</xdr:col>
      <xdr:colOff>657224</xdr:colOff>
      <xdr:row>43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415636</xdr:colOff>
      <xdr:row>38</xdr:row>
      <xdr:rowOff>0</xdr:rowOff>
    </xdr:from>
    <xdr:to>
      <xdr:col>7</xdr:col>
      <xdr:colOff>781049</xdr:colOff>
      <xdr:row>44</xdr:row>
      <xdr:rowOff>0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BA778156-E2FB-457B-90DC-79940492A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ownloads\Inversi&#243;n\XLS2019JUL_Inver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 refreshError="1"/>
      <sheetData sheetId="1" refreshError="1"/>
      <sheetData sheetId="2" refreshError="1"/>
      <sheetData sheetId="3"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  <row r="10">
          <cell r="A10">
            <v>2014</v>
          </cell>
        </row>
        <row r="11">
          <cell r="A11">
            <v>2015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 t="str">
            <v>2019 (Ene-Jul)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zoomScaleNormal="100" zoomScaleSheetLayoutView="100" workbookViewId="0">
      <selection activeCell="K42" sqref="K42"/>
    </sheetView>
  </sheetViews>
  <sheetFormatPr baseColWidth="10" defaultColWidth="11.5703125" defaultRowHeight="12.75"/>
  <cols>
    <col min="1" max="1" width="14.140625" style="224" customWidth="1"/>
    <col min="2" max="9" width="11.140625" style="224" customWidth="1"/>
    <col min="10" max="16384" width="11.5703125" style="210"/>
  </cols>
  <sheetData>
    <row r="1" spans="1:9">
      <c r="A1" s="156" t="s">
        <v>468</v>
      </c>
    </row>
    <row r="2" spans="1:9" ht="15.75">
      <c r="A2" s="695" t="s">
        <v>216</v>
      </c>
      <c r="B2" s="695"/>
      <c r="C2" s="695"/>
      <c r="D2" s="695"/>
      <c r="E2" s="695"/>
      <c r="F2" s="695"/>
      <c r="G2" s="695"/>
      <c r="H2" s="695"/>
      <c r="I2" s="695"/>
    </row>
    <row r="3" spans="1:9" ht="13.5" thickBot="1"/>
    <row r="4" spans="1:9">
      <c r="A4" s="230" t="s">
        <v>248</v>
      </c>
      <c r="B4" s="230" t="s">
        <v>198</v>
      </c>
      <c r="C4" s="230" t="s">
        <v>199</v>
      </c>
      <c r="D4" s="230" t="s">
        <v>200</v>
      </c>
      <c r="E4" s="230" t="s">
        <v>201</v>
      </c>
      <c r="F4" s="230" t="s">
        <v>202</v>
      </c>
      <c r="G4" s="230" t="s">
        <v>203</v>
      </c>
      <c r="H4" s="230" t="s">
        <v>204</v>
      </c>
      <c r="I4" s="230" t="s">
        <v>205</v>
      </c>
    </row>
    <row r="5" spans="1:9" ht="13.5" thickBot="1">
      <c r="A5" s="231"/>
      <c r="B5" s="231" t="s">
        <v>206</v>
      </c>
      <c r="C5" s="231" t="s">
        <v>207</v>
      </c>
      <c r="D5" s="231" t="s">
        <v>206</v>
      </c>
      <c r="E5" s="231" t="s">
        <v>208</v>
      </c>
      <c r="F5" s="231" t="s">
        <v>206</v>
      </c>
      <c r="G5" s="231" t="s">
        <v>206</v>
      </c>
      <c r="H5" s="231" t="s">
        <v>206</v>
      </c>
      <c r="I5" s="231" t="s">
        <v>206</v>
      </c>
    </row>
    <row r="6" spans="1:9">
      <c r="A6" s="210">
        <v>2009</v>
      </c>
      <c r="B6" s="306">
        <v>1276249.2028350001</v>
      </c>
      <c r="C6" s="306">
        <v>183994714.39928088</v>
      </c>
      <c r="D6" s="306">
        <v>1512931.0674319996</v>
      </c>
      <c r="E6" s="306">
        <v>3922708.8843694869</v>
      </c>
      <c r="F6" s="306">
        <v>302459.11290999997</v>
      </c>
      <c r="G6" s="306">
        <v>4418768.325600001</v>
      </c>
      <c r="H6" s="306">
        <v>37502.627191</v>
      </c>
      <c r="I6" s="306">
        <v>12000</v>
      </c>
    </row>
    <row r="7" spans="1:9">
      <c r="A7" s="210">
        <v>2010</v>
      </c>
      <c r="B7" s="306">
        <v>1247184.0293920003</v>
      </c>
      <c r="C7" s="306">
        <v>164084409.31560928</v>
      </c>
      <c r="D7" s="306">
        <v>1470449.7064990001</v>
      </c>
      <c r="E7" s="306">
        <v>3640465.9170745406</v>
      </c>
      <c r="F7" s="306">
        <v>261989.60579399994</v>
      </c>
      <c r="G7" s="306">
        <v>6042644.2223000005</v>
      </c>
      <c r="H7" s="306">
        <v>33847.813441999999</v>
      </c>
      <c r="I7" s="306">
        <v>17000</v>
      </c>
    </row>
    <row r="8" spans="1:9">
      <c r="A8" s="210">
        <v>2011</v>
      </c>
      <c r="B8" s="306">
        <v>1235345.0680179999</v>
      </c>
      <c r="C8" s="306">
        <v>166186737.65759215</v>
      </c>
      <c r="D8" s="306">
        <v>1256382.6002110001</v>
      </c>
      <c r="E8" s="306">
        <v>3418862.5427760012</v>
      </c>
      <c r="F8" s="306">
        <v>230199.08238500002</v>
      </c>
      <c r="G8" s="306">
        <v>7010937.8915999997</v>
      </c>
      <c r="H8" s="306">
        <v>28881.790966</v>
      </c>
      <c r="I8" s="306">
        <v>19000</v>
      </c>
    </row>
    <row r="9" spans="1:9">
      <c r="A9" s="210">
        <v>2012</v>
      </c>
      <c r="B9" s="306">
        <v>1298761.3646879999</v>
      </c>
      <c r="C9" s="306">
        <v>161544686.25159043</v>
      </c>
      <c r="D9" s="306">
        <v>1281282.4314850001</v>
      </c>
      <c r="E9" s="306">
        <v>3480857.3450930165</v>
      </c>
      <c r="F9" s="306">
        <v>249236.15747600002</v>
      </c>
      <c r="G9" s="306">
        <v>6684539.3917999994</v>
      </c>
      <c r="H9" s="306">
        <v>26104.854507000004</v>
      </c>
      <c r="I9" s="306">
        <v>17000</v>
      </c>
    </row>
    <row r="10" spans="1:9">
      <c r="A10" s="210">
        <v>2013</v>
      </c>
      <c r="B10" s="306">
        <v>1375640.694202</v>
      </c>
      <c r="C10" s="306">
        <v>156257425.44059473</v>
      </c>
      <c r="D10" s="306">
        <v>1351273.4971160002</v>
      </c>
      <c r="E10" s="306">
        <v>3674282.9679788533</v>
      </c>
      <c r="F10" s="306">
        <v>266472.33039199992</v>
      </c>
      <c r="G10" s="306">
        <v>6680658.79</v>
      </c>
      <c r="H10" s="306">
        <v>23667.787452</v>
      </c>
      <c r="I10" s="306">
        <v>18000</v>
      </c>
    </row>
    <row r="11" spans="1:9">
      <c r="A11" s="210">
        <v>2014</v>
      </c>
      <c r="B11" s="306">
        <v>1377642.4148150005</v>
      </c>
      <c r="C11" s="306">
        <v>140097028.09351492</v>
      </c>
      <c r="D11" s="306">
        <v>1315475.3454159996</v>
      </c>
      <c r="E11" s="306">
        <v>3768147.1783280014</v>
      </c>
      <c r="F11" s="306">
        <v>277294.48258999997</v>
      </c>
      <c r="G11" s="306">
        <v>7192591.9308000002</v>
      </c>
      <c r="H11" s="306">
        <v>23105.261868000001</v>
      </c>
      <c r="I11" s="306">
        <v>17017.692465</v>
      </c>
    </row>
    <row r="12" spans="1:9">
      <c r="A12" s="210">
        <v>2015</v>
      </c>
      <c r="B12" s="306">
        <v>1700814.0358259997</v>
      </c>
      <c r="C12" s="306">
        <v>146822906.53713998</v>
      </c>
      <c r="D12" s="306">
        <v>1421513.070201</v>
      </c>
      <c r="E12" s="306">
        <v>4101567.7170699998</v>
      </c>
      <c r="F12" s="306">
        <v>315784.01908399991</v>
      </c>
      <c r="G12" s="306">
        <v>7320806.8476999998</v>
      </c>
      <c r="H12" s="306">
        <v>19510.729779000001</v>
      </c>
      <c r="I12" s="306">
        <v>20153.237616000002</v>
      </c>
    </row>
    <row r="13" spans="1:9">
      <c r="A13" s="210">
        <v>2016</v>
      </c>
      <c r="B13" s="306">
        <v>2353858.5579239996</v>
      </c>
      <c r="C13" s="306">
        <v>153005896.97612542</v>
      </c>
      <c r="D13" s="306">
        <v>1337081.4908789999</v>
      </c>
      <c r="E13" s="306">
        <v>4375336.6871659998</v>
      </c>
      <c r="F13" s="306">
        <v>314421.59763300006</v>
      </c>
      <c r="G13" s="306">
        <v>7663123.9877000004</v>
      </c>
      <c r="H13" s="306">
        <v>18789.004763000001</v>
      </c>
      <c r="I13" s="306">
        <v>25756.505005000006</v>
      </c>
    </row>
    <row r="14" spans="1:9">
      <c r="A14" s="210">
        <v>2017</v>
      </c>
      <c r="B14" s="306">
        <v>2445584.7979310001</v>
      </c>
      <c r="C14" s="306">
        <v>151103938.45861599</v>
      </c>
      <c r="D14" s="306">
        <v>1473072.7682369999</v>
      </c>
      <c r="E14" s="306">
        <v>4303540.9139170004</v>
      </c>
      <c r="F14" s="306">
        <v>306793.81027800002</v>
      </c>
      <c r="G14" s="306">
        <v>8806451.7127710003</v>
      </c>
      <c r="H14" s="306">
        <v>17790.363566</v>
      </c>
      <c r="I14" s="306">
        <v>28141.142527</v>
      </c>
    </row>
    <row r="15" spans="1:9">
      <c r="A15" s="210">
        <v>2018</v>
      </c>
      <c r="B15" s="306">
        <v>2436950.7857880001</v>
      </c>
      <c r="C15" s="306">
        <v>142642543.37528896</v>
      </c>
      <c r="D15" s="306">
        <v>1474673.7255699998</v>
      </c>
      <c r="E15" s="306">
        <v>4162657.9733400005</v>
      </c>
      <c r="F15" s="306">
        <v>289194.55564500001</v>
      </c>
      <c r="G15" s="306">
        <v>9533871.1347550005</v>
      </c>
      <c r="H15" s="306">
        <v>18601.344508000002</v>
      </c>
      <c r="I15" s="306">
        <v>28033.511927</v>
      </c>
    </row>
    <row r="16" spans="1:9">
      <c r="A16" s="453" t="s">
        <v>525</v>
      </c>
      <c r="B16" s="394">
        <f>SUM(B17:B23)</f>
        <v>1395380.01425</v>
      </c>
      <c r="C16" s="394">
        <f t="shared" ref="C16:H16" si="0">SUM(C17:C23)</f>
        <v>75449788.789160073</v>
      </c>
      <c r="D16" s="394">
        <f t="shared" si="0"/>
        <v>785510.91436099994</v>
      </c>
      <c r="E16" s="394">
        <f t="shared" si="0"/>
        <v>2166435.240822</v>
      </c>
      <c r="F16" s="394">
        <f t="shared" si="0"/>
        <v>173662.916321</v>
      </c>
      <c r="G16" s="394">
        <f t="shared" si="0"/>
        <v>5307842.5424779998</v>
      </c>
      <c r="H16" s="394">
        <f t="shared" si="0"/>
        <v>11667.612999999999</v>
      </c>
      <c r="I16" s="394">
        <f>SUM(I17:I23)</f>
        <v>15608.072338</v>
      </c>
    </row>
    <row r="17" spans="1:9">
      <c r="A17" s="559" t="s">
        <v>209</v>
      </c>
      <c r="B17" s="554">
        <v>201216.51790900005</v>
      </c>
      <c r="C17" s="554">
        <v>10383583.311893212</v>
      </c>
      <c r="D17" s="554">
        <v>101604.15472400002</v>
      </c>
      <c r="E17" s="554">
        <v>275228.66026299988</v>
      </c>
      <c r="F17" s="554">
        <v>23048.133815999998</v>
      </c>
      <c r="G17" s="554">
        <v>600445.67243600008</v>
      </c>
      <c r="H17" s="554">
        <v>1581.7539000000002</v>
      </c>
      <c r="I17" s="554">
        <v>2008.599125</v>
      </c>
    </row>
    <row r="18" spans="1:9">
      <c r="A18" s="441" t="s">
        <v>469</v>
      </c>
      <c r="B18" s="306">
        <v>176068.22071899998</v>
      </c>
      <c r="C18" s="306">
        <v>10344004.853397379</v>
      </c>
      <c r="D18" s="306">
        <v>107769.451908</v>
      </c>
      <c r="E18" s="306">
        <v>281968.74900499999</v>
      </c>
      <c r="F18" s="306">
        <v>22181.549251</v>
      </c>
      <c r="G18" s="306">
        <v>586328.11855999997</v>
      </c>
      <c r="H18" s="306">
        <v>1622.0219</v>
      </c>
      <c r="I18" s="306">
        <v>1698.2011640000001</v>
      </c>
    </row>
    <row r="19" spans="1:9">
      <c r="A19" s="441" t="s">
        <v>492</v>
      </c>
      <c r="B19" s="306">
        <v>209863.84430500001</v>
      </c>
      <c r="C19" s="306">
        <v>10995629.306990458</v>
      </c>
      <c r="D19" s="306">
        <v>118007.753621</v>
      </c>
      <c r="E19" s="306">
        <v>313397.47186500009</v>
      </c>
      <c r="F19" s="306">
        <v>24480.393717000003</v>
      </c>
      <c r="G19" s="306">
        <v>801478.55200000003</v>
      </c>
      <c r="H19" s="306">
        <v>1841.1858</v>
      </c>
      <c r="I19" s="306">
        <v>2011.3406329999998</v>
      </c>
    </row>
    <row r="20" spans="1:9">
      <c r="A20" s="441" t="s">
        <v>512</v>
      </c>
      <c r="B20" s="306">
        <v>188003.57478499998</v>
      </c>
      <c r="C20" s="306">
        <v>10805852.617417697</v>
      </c>
      <c r="D20" s="306">
        <v>116613.07790800001</v>
      </c>
      <c r="E20" s="306">
        <v>321693.10347700008</v>
      </c>
      <c r="F20" s="306">
        <v>26861.497997999999</v>
      </c>
      <c r="G20" s="306">
        <v>559442.53853000002</v>
      </c>
      <c r="H20" s="306">
        <v>1607.4564</v>
      </c>
      <c r="I20" s="306">
        <v>2369.7786809999998</v>
      </c>
    </row>
    <row r="21" spans="1:9">
      <c r="A21" s="587" t="s">
        <v>515</v>
      </c>
      <c r="B21" s="588">
        <v>218218.63691599996</v>
      </c>
      <c r="C21" s="588">
        <v>11244125.784317724</v>
      </c>
      <c r="D21" s="588">
        <v>118606.97091900001</v>
      </c>
      <c r="E21" s="588">
        <v>340030.86650699982</v>
      </c>
      <c r="F21" s="588">
        <v>28188.169726</v>
      </c>
      <c r="G21" s="588">
        <v>992009.27366199996</v>
      </c>
      <c r="H21" s="588">
        <v>1761.6957</v>
      </c>
      <c r="I21" s="589">
        <v>2428.9043020000004</v>
      </c>
    </row>
    <row r="22" spans="1:9">
      <c r="A22" s="587" t="s">
        <v>517</v>
      </c>
      <c r="B22" s="588">
        <v>198688.45119999998</v>
      </c>
      <c r="C22" s="588">
        <v>10780231.113433411</v>
      </c>
      <c r="D22" s="588">
        <v>115989.95343899998</v>
      </c>
      <c r="E22" s="588">
        <v>320728.42950500007</v>
      </c>
      <c r="F22" s="588">
        <v>24605.330757999996</v>
      </c>
      <c r="G22" s="588">
        <v>927600.88892099995</v>
      </c>
      <c r="H22" s="588">
        <v>1703.6477</v>
      </c>
      <c r="I22" s="589">
        <v>2680.3619820000004</v>
      </c>
    </row>
    <row r="23" spans="1:9" ht="13.5" thickBot="1">
      <c r="A23" s="657" t="s">
        <v>527</v>
      </c>
      <c r="B23" s="658">
        <v>203320.76841599998</v>
      </c>
      <c r="C23" s="658">
        <v>10896361.801710183</v>
      </c>
      <c r="D23" s="658">
        <v>106919.551842</v>
      </c>
      <c r="E23" s="658">
        <v>313387.96020000003</v>
      </c>
      <c r="F23" s="658">
        <v>24297.841055000001</v>
      </c>
      <c r="G23" s="658">
        <v>840537.49836899992</v>
      </c>
      <c r="H23" s="658">
        <v>1549.8516</v>
      </c>
      <c r="I23" s="658">
        <v>2410.8864509999999</v>
      </c>
    </row>
    <row r="24" spans="1:9">
      <c r="B24" s="232"/>
      <c r="C24" s="232"/>
      <c r="D24" s="232"/>
      <c r="E24" s="232"/>
      <c r="F24" s="232"/>
      <c r="G24" s="232"/>
      <c r="H24" s="232"/>
      <c r="I24" s="232"/>
    </row>
    <row r="25" spans="1:9">
      <c r="A25" s="155" t="s">
        <v>528</v>
      </c>
      <c r="D25" s="232"/>
    </row>
    <row r="26" spans="1:9">
      <c r="A26" s="440" t="s">
        <v>529</v>
      </c>
      <c r="B26" s="558">
        <v>195583.60189399996</v>
      </c>
      <c r="C26" s="558">
        <v>12285591.388383348</v>
      </c>
      <c r="D26" s="558">
        <v>124415.65115599998</v>
      </c>
      <c r="E26" s="558">
        <v>374145.16772499995</v>
      </c>
      <c r="F26" s="558">
        <v>26166.665048000003</v>
      </c>
      <c r="G26" s="558">
        <v>687599.8522640001</v>
      </c>
      <c r="H26" s="558">
        <v>1623.1500999999998</v>
      </c>
      <c r="I26" s="558">
        <v>1957.4078249999998</v>
      </c>
    </row>
    <row r="27" spans="1:9" ht="13.5" thickBot="1">
      <c r="A27" s="659" t="s">
        <v>530</v>
      </c>
      <c r="B27" s="658">
        <v>203320.76841599998</v>
      </c>
      <c r="C27" s="658">
        <v>10896361.801710183</v>
      </c>
      <c r="D27" s="658">
        <v>106919.551842</v>
      </c>
      <c r="E27" s="658">
        <v>313387.96020000003</v>
      </c>
      <c r="F27" s="658">
        <v>24297.841055000001</v>
      </c>
      <c r="G27" s="658">
        <v>840537.49836899992</v>
      </c>
      <c r="H27" s="658">
        <v>1549.8516</v>
      </c>
      <c r="I27" s="658">
        <v>2410.8864509999999</v>
      </c>
    </row>
    <row r="28" spans="1:9" s="233" customFormat="1" ht="13.5" thickBot="1">
      <c r="A28" s="660" t="s">
        <v>211</v>
      </c>
      <c r="B28" s="661">
        <f>+B27/B26-1</f>
        <v>3.9559382520183428E-2</v>
      </c>
      <c r="C28" s="661">
        <f>+C27/C26-1</f>
        <v>-0.11307795797170594</v>
      </c>
      <c r="D28" s="661">
        <f>+D27/D26-1</f>
        <v>-0.14062619253635777</v>
      </c>
      <c r="E28" s="661">
        <f t="shared" ref="E28:I28" si="1">+E27/E26-1</f>
        <v>-0.16238939525648777</v>
      </c>
      <c r="F28" s="661">
        <f t="shared" si="1"/>
        <v>-7.1420029628225024E-2</v>
      </c>
      <c r="G28" s="661">
        <f t="shared" si="1"/>
        <v>0.22242245341012712</v>
      </c>
      <c r="H28" s="661">
        <f t="shared" si="1"/>
        <v>-4.5158177299807312E-2</v>
      </c>
      <c r="I28" s="661">
        <f t="shared" si="1"/>
        <v>0.23167304238195752</v>
      </c>
    </row>
    <row r="29" spans="1:9" ht="18.75" customHeight="1">
      <c r="A29" s="427"/>
      <c r="B29" s="232"/>
      <c r="C29" s="232"/>
      <c r="D29" s="232"/>
      <c r="E29" s="232"/>
      <c r="F29" s="232"/>
      <c r="G29" s="232"/>
      <c r="H29" s="232"/>
      <c r="I29" s="232"/>
    </row>
    <row r="30" spans="1:9">
      <c r="A30" s="662" t="s">
        <v>531</v>
      </c>
      <c r="B30" s="662"/>
      <c r="C30" s="662"/>
      <c r="D30" s="662"/>
      <c r="E30" s="662"/>
      <c r="F30" s="662"/>
      <c r="G30" s="662"/>
      <c r="H30" s="662"/>
      <c r="I30" s="662"/>
    </row>
    <row r="31" spans="1:9" ht="12.75" customHeight="1">
      <c r="A31" s="245" t="s">
        <v>532</v>
      </c>
      <c r="B31" s="492">
        <v>1369232.8126390001</v>
      </c>
      <c r="C31" s="492">
        <v>80674810.90428336</v>
      </c>
      <c r="D31" s="492">
        <v>867880.39446900005</v>
      </c>
      <c r="E31" s="492">
        <v>2443570.5944539998</v>
      </c>
      <c r="F31" s="492">
        <v>162130.76689499998</v>
      </c>
      <c r="G31" s="492">
        <v>5718066.2735049995</v>
      </c>
      <c r="H31" s="492">
        <v>10503.331107</v>
      </c>
      <c r="I31" s="492">
        <v>15026.513346000002</v>
      </c>
    </row>
    <row r="32" spans="1:9">
      <c r="A32" s="245" t="s">
        <v>533</v>
      </c>
      <c r="B32" s="492">
        <v>1395380.01425</v>
      </c>
      <c r="C32" s="492">
        <v>75449788.789160073</v>
      </c>
      <c r="D32" s="492">
        <v>785510.91436099994</v>
      </c>
      <c r="E32" s="492">
        <v>2166435.240822</v>
      </c>
      <c r="F32" s="492">
        <v>173662.916321</v>
      </c>
      <c r="G32" s="492">
        <v>5307842.5424779998</v>
      </c>
      <c r="H32" s="492">
        <v>11667.612999999999</v>
      </c>
      <c r="I32" s="492">
        <v>15608.072338</v>
      </c>
    </row>
    <row r="33" spans="1:11" ht="13.5" thickBot="1">
      <c r="A33" s="663" t="s">
        <v>211</v>
      </c>
      <c r="B33" s="661">
        <f t="shared" ref="B33:I33" si="2">+B32/B31-1</f>
        <v>1.9096242340705283E-2</v>
      </c>
      <c r="C33" s="661">
        <f t="shared" si="2"/>
        <v>-6.4766462499955768E-2</v>
      </c>
      <c r="D33" s="661">
        <f t="shared" si="2"/>
        <v>-9.4908792309332801E-2</v>
      </c>
      <c r="E33" s="661">
        <f t="shared" si="2"/>
        <v>-0.11341409749364084</v>
      </c>
      <c r="F33" s="661">
        <f t="shared" si="2"/>
        <v>7.1128692270163274E-2</v>
      </c>
      <c r="G33" s="661">
        <f t="shared" si="2"/>
        <v>-7.1741688781712054E-2</v>
      </c>
      <c r="H33" s="661">
        <f t="shared" si="2"/>
        <v>0.1108488232103868</v>
      </c>
      <c r="I33" s="661">
        <f t="shared" si="2"/>
        <v>3.8702191160985944E-2</v>
      </c>
    </row>
    <row r="34" spans="1:11">
      <c r="A34" s="557"/>
      <c r="B34" s="556"/>
      <c r="C34" s="556"/>
      <c r="D34" s="556"/>
      <c r="E34" s="556"/>
      <c r="F34" s="556"/>
      <c r="G34" s="556"/>
      <c r="H34" s="556"/>
      <c r="I34" s="556"/>
    </row>
    <row r="35" spans="1:11">
      <c r="A35" s="662" t="s">
        <v>210</v>
      </c>
      <c r="B35" s="662"/>
      <c r="C35" s="662"/>
      <c r="D35" s="662"/>
      <c r="E35" s="662"/>
      <c r="F35" s="662"/>
      <c r="G35" s="662"/>
      <c r="H35" s="662"/>
      <c r="I35" s="662"/>
    </row>
    <row r="36" spans="1:11">
      <c r="A36" s="555" t="s">
        <v>518</v>
      </c>
      <c r="B36" s="554">
        <v>198688.45119999998</v>
      </c>
      <c r="C36" s="554">
        <v>10780231.113433411</v>
      </c>
      <c r="D36" s="554">
        <v>115989.95343899998</v>
      </c>
      <c r="E36" s="554">
        <v>320728.42950500007</v>
      </c>
      <c r="F36" s="554">
        <v>24605.330757999996</v>
      </c>
      <c r="G36" s="554">
        <v>927600.88892099995</v>
      </c>
      <c r="H36" s="554">
        <v>1703.6477</v>
      </c>
      <c r="I36" s="554">
        <v>2680.3619820000004</v>
      </c>
    </row>
    <row r="37" spans="1:11" ht="13.5" thickBot="1">
      <c r="A37" s="659" t="str">
        <f>A27</f>
        <v>Jul. 2019</v>
      </c>
      <c r="B37" s="658">
        <v>203320.76841599998</v>
      </c>
      <c r="C37" s="658">
        <v>10896361.801710183</v>
      </c>
      <c r="D37" s="658">
        <v>106919.551842</v>
      </c>
      <c r="E37" s="658">
        <v>313387.96020000003</v>
      </c>
      <c r="F37" s="658">
        <v>24297.841055000001</v>
      </c>
      <c r="G37" s="658">
        <v>840537.49836899992</v>
      </c>
      <c r="H37" s="658">
        <v>1549.8516</v>
      </c>
      <c r="I37" s="658">
        <v>2410.8864509999999</v>
      </c>
    </row>
    <row r="38" spans="1:11" ht="13.5" thickBot="1">
      <c r="A38" s="660" t="s">
        <v>211</v>
      </c>
      <c r="B38" s="661">
        <f t="shared" ref="B38:I38" si="3">+B37/B36-1</f>
        <v>2.3314476448040189E-2</v>
      </c>
      <c r="C38" s="661">
        <f t="shared" si="3"/>
        <v>1.0772560166364187E-2</v>
      </c>
      <c r="D38" s="661">
        <f t="shared" si="3"/>
        <v>-7.8199889973834424E-2</v>
      </c>
      <c r="E38" s="661">
        <f t="shared" si="3"/>
        <v>-2.2886868234066493E-2</v>
      </c>
      <c r="F38" s="661">
        <f t="shared" si="3"/>
        <v>-1.249687338179839E-2</v>
      </c>
      <c r="G38" s="661">
        <f t="shared" si="3"/>
        <v>-9.3858675203808306E-2</v>
      </c>
      <c r="H38" s="661">
        <f t="shared" si="3"/>
        <v>-9.0274591395861914E-2</v>
      </c>
      <c r="I38" s="661">
        <f t="shared" si="3"/>
        <v>-0.10053699194723187</v>
      </c>
      <c r="K38" s="210" t="s">
        <v>583</v>
      </c>
    </row>
    <row r="39" spans="1:11">
      <c r="A39" s="553"/>
      <c r="B39" s="552"/>
      <c r="C39" s="552"/>
      <c r="D39" s="552"/>
      <c r="E39" s="552"/>
      <c r="F39" s="552"/>
      <c r="G39" s="552"/>
      <c r="H39" s="552"/>
      <c r="I39" s="552"/>
    </row>
    <row r="40" spans="1:11" ht="41.25" customHeight="1">
      <c r="A40" s="696" t="s">
        <v>582</v>
      </c>
      <c r="B40" s="696"/>
      <c r="C40" s="696"/>
      <c r="D40" s="696"/>
      <c r="E40" s="696"/>
      <c r="F40" s="696"/>
      <c r="G40" s="696"/>
      <c r="H40" s="696"/>
      <c r="I40" s="696"/>
    </row>
  </sheetData>
  <mergeCells count="2">
    <mergeCell ref="A2:I2"/>
    <mergeCell ref="A40:I40"/>
  </mergeCells>
  <conditionalFormatting sqref="B38:I38">
    <cfRule type="cellIs" priority="1" operator="lessThan">
      <formula>0</formula>
    </cfRule>
  </conditionalFormatting>
  <conditionalFormatting sqref="B28:I28">
    <cfRule type="cellIs" priority="3" operator="lessThan">
      <formula>0</formula>
    </cfRule>
  </conditionalFormatting>
  <conditionalFormatting sqref="B33:I33">
    <cfRule type="cellIs" priority="2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showGridLines="0" view="pageBreakPreview" zoomScaleNormal="110" zoomScaleSheetLayoutView="100" workbookViewId="0">
      <selection activeCell="B60" sqref="B60:H60"/>
    </sheetView>
  </sheetViews>
  <sheetFormatPr baseColWidth="10" defaultColWidth="11.5703125" defaultRowHeight="12.75"/>
  <cols>
    <col min="1" max="1" width="13" style="161" customWidth="1"/>
    <col min="2" max="2" width="16" style="161" customWidth="1"/>
    <col min="3" max="7" width="16" style="175" customWidth="1"/>
    <col min="8" max="8" width="17" style="175" customWidth="1"/>
    <col min="9" max="9" width="25.7109375" style="175" customWidth="1"/>
    <col min="10" max="10" width="10.28515625" style="154" customWidth="1"/>
    <col min="11" max="256" width="11.5703125" style="154"/>
    <col min="257" max="257" width="13" style="154" customWidth="1"/>
    <col min="258" max="263" width="16" style="154" customWidth="1"/>
    <col min="264" max="264" width="17" style="154" customWidth="1"/>
    <col min="265" max="265" width="25.7109375" style="154" customWidth="1"/>
    <col min="266" max="266" width="10.28515625" style="154" customWidth="1"/>
    <col min="267" max="512" width="11.5703125" style="154"/>
    <col min="513" max="513" width="13" style="154" customWidth="1"/>
    <col min="514" max="519" width="16" style="154" customWidth="1"/>
    <col min="520" max="520" width="17" style="154" customWidth="1"/>
    <col min="521" max="521" width="25.7109375" style="154" customWidth="1"/>
    <col min="522" max="522" width="10.28515625" style="154" customWidth="1"/>
    <col min="523" max="768" width="11.5703125" style="154"/>
    <col min="769" max="769" width="13" style="154" customWidth="1"/>
    <col min="770" max="775" width="16" style="154" customWidth="1"/>
    <col min="776" max="776" width="17" style="154" customWidth="1"/>
    <col min="777" max="777" width="25.7109375" style="154" customWidth="1"/>
    <col min="778" max="778" width="10.28515625" style="154" customWidth="1"/>
    <col min="779" max="1024" width="11.5703125" style="154"/>
    <col min="1025" max="1025" width="13" style="154" customWidth="1"/>
    <col min="1026" max="1031" width="16" style="154" customWidth="1"/>
    <col min="1032" max="1032" width="17" style="154" customWidth="1"/>
    <col min="1033" max="1033" width="25.7109375" style="154" customWidth="1"/>
    <col min="1034" max="1034" width="10.28515625" style="154" customWidth="1"/>
    <col min="1035" max="1280" width="11.5703125" style="154"/>
    <col min="1281" max="1281" width="13" style="154" customWidth="1"/>
    <col min="1282" max="1287" width="16" style="154" customWidth="1"/>
    <col min="1288" max="1288" width="17" style="154" customWidth="1"/>
    <col min="1289" max="1289" width="25.7109375" style="154" customWidth="1"/>
    <col min="1290" max="1290" width="10.28515625" style="154" customWidth="1"/>
    <col min="1291" max="1536" width="11.5703125" style="154"/>
    <col min="1537" max="1537" width="13" style="154" customWidth="1"/>
    <col min="1538" max="1543" width="16" style="154" customWidth="1"/>
    <col min="1544" max="1544" width="17" style="154" customWidth="1"/>
    <col min="1545" max="1545" width="25.7109375" style="154" customWidth="1"/>
    <col min="1546" max="1546" width="10.28515625" style="154" customWidth="1"/>
    <col min="1547" max="1792" width="11.5703125" style="154"/>
    <col min="1793" max="1793" width="13" style="154" customWidth="1"/>
    <col min="1794" max="1799" width="16" style="154" customWidth="1"/>
    <col min="1800" max="1800" width="17" style="154" customWidth="1"/>
    <col min="1801" max="1801" width="25.7109375" style="154" customWidth="1"/>
    <col min="1802" max="1802" width="10.28515625" style="154" customWidth="1"/>
    <col min="1803" max="2048" width="11.5703125" style="154"/>
    <col min="2049" max="2049" width="13" style="154" customWidth="1"/>
    <col min="2050" max="2055" width="16" style="154" customWidth="1"/>
    <col min="2056" max="2056" width="17" style="154" customWidth="1"/>
    <col min="2057" max="2057" width="25.7109375" style="154" customWidth="1"/>
    <col min="2058" max="2058" width="10.28515625" style="154" customWidth="1"/>
    <col min="2059" max="2304" width="11.5703125" style="154"/>
    <col min="2305" max="2305" width="13" style="154" customWidth="1"/>
    <col min="2306" max="2311" width="16" style="154" customWidth="1"/>
    <col min="2312" max="2312" width="17" style="154" customWidth="1"/>
    <col min="2313" max="2313" width="25.7109375" style="154" customWidth="1"/>
    <col min="2314" max="2314" width="10.28515625" style="154" customWidth="1"/>
    <col min="2315" max="2560" width="11.5703125" style="154"/>
    <col min="2561" max="2561" width="13" style="154" customWidth="1"/>
    <col min="2562" max="2567" width="16" style="154" customWidth="1"/>
    <col min="2568" max="2568" width="17" style="154" customWidth="1"/>
    <col min="2569" max="2569" width="25.7109375" style="154" customWidth="1"/>
    <col min="2570" max="2570" width="10.28515625" style="154" customWidth="1"/>
    <col min="2571" max="2816" width="11.5703125" style="154"/>
    <col min="2817" max="2817" width="13" style="154" customWidth="1"/>
    <col min="2818" max="2823" width="16" style="154" customWidth="1"/>
    <col min="2824" max="2824" width="17" style="154" customWidth="1"/>
    <col min="2825" max="2825" width="25.7109375" style="154" customWidth="1"/>
    <col min="2826" max="2826" width="10.28515625" style="154" customWidth="1"/>
    <col min="2827" max="3072" width="11.5703125" style="154"/>
    <col min="3073" max="3073" width="13" style="154" customWidth="1"/>
    <col min="3074" max="3079" width="16" style="154" customWidth="1"/>
    <col min="3080" max="3080" width="17" style="154" customWidth="1"/>
    <col min="3081" max="3081" width="25.7109375" style="154" customWidth="1"/>
    <col min="3082" max="3082" width="10.28515625" style="154" customWidth="1"/>
    <col min="3083" max="3328" width="11.5703125" style="154"/>
    <col min="3329" max="3329" width="13" style="154" customWidth="1"/>
    <col min="3330" max="3335" width="16" style="154" customWidth="1"/>
    <col min="3336" max="3336" width="17" style="154" customWidth="1"/>
    <col min="3337" max="3337" width="25.7109375" style="154" customWidth="1"/>
    <col min="3338" max="3338" width="10.28515625" style="154" customWidth="1"/>
    <col min="3339" max="3584" width="11.5703125" style="154"/>
    <col min="3585" max="3585" width="13" style="154" customWidth="1"/>
    <col min="3586" max="3591" width="16" style="154" customWidth="1"/>
    <col min="3592" max="3592" width="17" style="154" customWidth="1"/>
    <col min="3593" max="3593" width="25.7109375" style="154" customWidth="1"/>
    <col min="3594" max="3594" width="10.28515625" style="154" customWidth="1"/>
    <col min="3595" max="3840" width="11.5703125" style="154"/>
    <col min="3841" max="3841" width="13" style="154" customWidth="1"/>
    <col min="3842" max="3847" width="16" style="154" customWidth="1"/>
    <col min="3848" max="3848" width="17" style="154" customWidth="1"/>
    <col min="3849" max="3849" width="25.7109375" style="154" customWidth="1"/>
    <col min="3850" max="3850" width="10.28515625" style="154" customWidth="1"/>
    <col min="3851" max="4096" width="11.5703125" style="154"/>
    <col min="4097" max="4097" width="13" style="154" customWidth="1"/>
    <col min="4098" max="4103" width="16" style="154" customWidth="1"/>
    <col min="4104" max="4104" width="17" style="154" customWidth="1"/>
    <col min="4105" max="4105" width="25.7109375" style="154" customWidth="1"/>
    <col min="4106" max="4106" width="10.28515625" style="154" customWidth="1"/>
    <col min="4107" max="4352" width="11.5703125" style="154"/>
    <col min="4353" max="4353" width="13" style="154" customWidth="1"/>
    <col min="4354" max="4359" width="16" style="154" customWidth="1"/>
    <col min="4360" max="4360" width="17" style="154" customWidth="1"/>
    <col min="4361" max="4361" width="25.7109375" style="154" customWidth="1"/>
    <col min="4362" max="4362" width="10.28515625" style="154" customWidth="1"/>
    <col min="4363" max="4608" width="11.5703125" style="154"/>
    <col min="4609" max="4609" width="13" style="154" customWidth="1"/>
    <col min="4610" max="4615" width="16" style="154" customWidth="1"/>
    <col min="4616" max="4616" width="17" style="154" customWidth="1"/>
    <col min="4617" max="4617" width="25.7109375" style="154" customWidth="1"/>
    <col min="4618" max="4618" width="10.28515625" style="154" customWidth="1"/>
    <col min="4619" max="4864" width="11.5703125" style="154"/>
    <col min="4865" max="4865" width="13" style="154" customWidth="1"/>
    <col min="4866" max="4871" width="16" style="154" customWidth="1"/>
    <col min="4872" max="4872" width="17" style="154" customWidth="1"/>
    <col min="4873" max="4873" width="25.7109375" style="154" customWidth="1"/>
    <col min="4874" max="4874" width="10.28515625" style="154" customWidth="1"/>
    <col min="4875" max="5120" width="11.5703125" style="154"/>
    <col min="5121" max="5121" width="13" style="154" customWidth="1"/>
    <col min="5122" max="5127" width="16" style="154" customWidth="1"/>
    <col min="5128" max="5128" width="17" style="154" customWidth="1"/>
    <col min="5129" max="5129" width="25.7109375" style="154" customWidth="1"/>
    <col min="5130" max="5130" width="10.28515625" style="154" customWidth="1"/>
    <col min="5131" max="5376" width="11.5703125" style="154"/>
    <col min="5377" max="5377" width="13" style="154" customWidth="1"/>
    <col min="5378" max="5383" width="16" style="154" customWidth="1"/>
    <col min="5384" max="5384" width="17" style="154" customWidth="1"/>
    <col min="5385" max="5385" width="25.7109375" style="154" customWidth="1"/>
    <col min="5386" max="5386" width="10.28515625" style="154" customWidth="1"/>
    <col min="5387" max="5632" width="11.5703125" style="154"/>
    <col min="5633" max="5633" width="13" style="154" customWidth="1"/>
    <col min="5634" max="5639" width="16" style="154" customWidth="1"/>
    <col min="5640" max="5640" width="17" style="154" customWidth="1"/>
    <col min="5641" max="5641" width="25.7109375" style="154" customWidth="1"/>
    <col min="5642" max="5642" width="10.28515625" style="154" customWidth="1"/>
    <col min="5643" max="5888" width="11.5703125" style="154"/>
    <col min="5889" max="5889" width="13" style="154" customWidth="1"/>
    <col min="5890" max="5895" width="16" style="154" customWidth="1"/>
    <col min="5896" max="5896" width="17" style="154" customWidth="1"/>
    <col min="5897" max="5897" width="25.7109375" style="154" customWidth="1"/>
    <col min="5898" max="5898" width="10.28515625" style="154" customWidth="1"/>
    <col min="5899" max="6144" width="11.5703125" style="154"/>
    <col min="6145" max="6145" width="13" style="154" customWidth="1"/>
    <col min="6146" max="6151" width="16" style="154" customWidth="1"/>
    <col min="6152" max="6152" width="17" style="154" customWidth="1"/>
    <col min="6153" max="6153" width="25.7109375" style="154" customWidth="1"/>
    <col min="6154" max="6154" width="10.28515625" style="154" customWidth="1"/>
    <col min="6155" max="6400" width="11.5703125" style="154"/>
    <col min="6401" max="6401" width="13" style="154" customWidth="1"/>
    <col min="6402" max="6407" width="16" style="154" customWidth="1"/>
    <col min="6408" max="6408" width="17" style="154" customWidth="1"/>
    <col min="6409" max="6409" width="25.7109375" style="154" customWidth="1"/>
    <col min="6410" max="6410" width="10.28515625" style="154" customWidth="1"/>
    <col min="6411" max="6656" width="11.5703125" style="154"/>
    <col min="6657" max="6657" width="13" style="154" customWidth="1"/>
    <col min="6658" max="6663" width="16" style="154" customWidth="1"/>
    <col min="6664" max="6664" width="17" style="154" customWidth="1"/>
    <col min="6665" max="6665" width="25.7109375" style="154" customWidth="1"/>
    <col min="6666" max="6666" width="10.28515625" style="154" customWidth="1"/>
    <col min="6667" max="6912" width="11.5703125" style="154"/>
    <col min="6913" max="6913" width="13" style="154" customWidth="1"/>
    <col min="6914" max="6919" width="16" style="154" customWidth="1"/>
    <col min="6920" max="6920" width="17" style="154" customWidth="1"/>
    <col min="6921" max="6921" width="25.7109375" style="154" customWidth="1"/>
    <col min="6922" max="6922" width="10.28515625" style="154" customWidth="1"/>
    <col min="6923" max="7168" width="11.5703125" style="154"/>
    <col min="7169" max="7169" width="13" style="154" customWidth="1"/>
    <col min="7170" max="7175" width="16" style="154" customWidth="1"/>
    <col min="7176" max="7176" width="17" style="154" customWidth="1"/>
    <col min="7177" max="7177" width="25.7109375" style="154" customWidth="1"/>
    <col min="7178" max="7178" width="10.28515625" style="154" customWidth="1"/>
    <col min="7179" max="7424" width="11.5703125" style="154"/>
    <col min="7425" max="7425" width="13" style="154" customWidth="1"/>
    <col min="7426" max="7431" width="16" style="154" customWidth="1"/>
    <col min="7432" max="7432" width="17" style="154" customWidth="1"/>
    <col min="7433" max="7433" width="25.7109375" style="154" customWidth="1"/>
    <col min="7434" max="7434" width="10.28515625" style="154" customWidth="1"/>
    <col min="7435" max="7680" width="11.5703125" style="154"/>
    <col min="7681" max="7681" width="13" style="154" customWidth="1"/>
    <col min="7682" max="7687" width="16" style="154" customWidth="1"/>
    <col min="7688" max="7688" width="17" style="154" customWidth="1"/>
    <col min="7689" max="7689" width="25.7109375" style="154" customWidth="1"/>
    <col min="7690" max="7690" width="10.28515625" style="154" customWidth="1"/>
    <col min="7691" max="7936" width="11.5703125" style="154"/>
    <col min="7937" max="7937" width="13" style="154" customWidth="1"/>
    <col min="7938" max="7943" width="16" style="154" customWidth="1"/>
    <col min="7944" max="7944" width="17" style="154" customWidth="1"/>
    <col min="7945" max="7945" width="25.7109375" style="154" customWidth="1"/>
    <col min="7946" max="7946" width="10.28515625" style="154" customWidth="1"/>
    <col min="7947" max="8192" width="11.5703125" style="154"/>
    <col min="8193" max="8193" width="13" style="154" customWidth="1"/>
    <col min="8194" max="8199" width="16" style="154" customWidth="1"/>
    <col min="8200" max="8200" width="17" style="154" customWidth="1"/>
    <col min="8201" max="8201" width="25.7109375" style="154" customWidth="1"/>
    <col min="8202" max="8202" width="10.28515625" style="154" customWidth="1"/>
    <col min="8203" max="8448" width="11.5703125" style="154"/>
    <col min="8449" max="8449" width="13" style="154" customWidth="1"/>
    <col min="8450" max="8455" width="16" style="154" customWidth="1"/>
    <col min="8456" max="8456" width="17" style="154" customWidth="1"/>
    <col min="8457" max="8457" width="25.7109375" style="154" customWidth="1"/>
    <col min="8458" max="8458" width="10.28515625" style="154" customWidth="1"/>
    <col min="8459" max="8704" width="11.5703125" style="154"/>
    <col min="8705" max="8705" width="13" style="154" customWidth="1"/>
    <col min="8706" max="8711" width="16" style="154" customWidth="1"/>
    <col min="8712" max="8712" width="17" style="154" customWidth="1"/>
    <col min="8713" max="8713" width="25.7109375" style="154" customWidth="1"/>
    <col min="8714" max="8714" width="10.28515625" style="154" customWidth="1"/>
    <col min="8715" max="8960" width="11.5703125" style="154"/>
    <col min="8961" max="8961" width="13" style="154" customWidth="1"/>
    <col min="8962" max="8967" width="16" style="154" customWidth="1"/>
    <col min="8968" max="8968" width="17" style="154" customWidth="1"/>
    <col min="8969" max="8969" width="25.7109375" style="154" customWidth="1"/>
    <col min="8970" max="8970" width="10.28515625" style="154" customWidth="1"/>
    <col min="8971" max="9216" width="11.5703125" style="154"/>
    <col min="9217" max="9217" width="13" style="154" customWidth="1"/>
    <col min="9218" max="9223" width="16" style="154" customWidth="1"/>
    <col min="9224" max="9224" width="17" style="154" customWidth="1"/>
    <col min="9225" max="9225" width="25.7109375" style="154" customWidth="1"/>
    <col min="9226" max="9226" width="10.28515625" style="154" customWidth="1"/>
    <col min="9227" max="9472" width="11.5703125" style="154"/>
    <col min="9473" max="9473" width="13" style="154" customWidth="1"/>
    <col min="9474" max="9479" width="16" style="154" customWidth="1"/>
    <col min="9480" max="9480" width="17" style="154" customWidth="1"/>
    <col min="9481" max="9481" width="25.7109375" style="154" customWidth="1"/>
    <col min="9482" max="9482" width="10.28515625" style="154" customWidth="1"/>
    <col min="9483" max="9728" width="11.5703125" style="154"/>
    <col min="9729" max="9729" width="13" style="154" customWidth="1"/>
    <col min="9730" max="9735" width="16" style="154" customWidth="1"/>
    <col min="9736" max="9736" width="17" style="154" customWidth="1"/>
    <col min="9737" max="9737" width="25.7109375" style="154" customWidth="1"/>
    <col min="9738" max="9738" width="10.28515625" style="154" customWidth="1"/>
    <col min="9739" max="9984" width="11.5703125" style="154"/>
    <col min="9985" max="9985" width="13" style="154" customWidth="1"/>
    <col min="9986" max="9991" width="16" style="154" customWidth="1"/>
    <col min="9992" max="9992" width="17" style="154" customWidth="1"/>
    <col min="9993" max="9993" width="25.7109375" style="154" customWidth="1"/>
    <col min="9994" max="9994" width="10.28515625" style="154" customWidth="1"/>
    <col min="9995" max="10240" width="11.5703125" style="154"/>
    <col min="10241" max="10241" width="13" style="154" customWidth="1"/>
    <col min="10242" max="10247" width="16" style="154" customWidth="1"/>
    <col min="10248" max="10248" width="17" style="154" customWidth="1"/>
    <col min="10249" max="10249" width="25.7109375" style="154" customWidth="1"/>
    <col min="10250" max="10250" width="10.28515625" style="154" customWidth="1"/>
    <col min="10251" max="10496" width="11.5703125" style="154"/>
    <col min="10497" max="10497" width="13" style="154" customWidth="1"/>
    <col min="10498" max="10503" width="16" style="154" customWidth="1"/>
    <col min="10504" max="10504" width="17" style="154" customWidth="1"/>
    <col min="10505" max="10505" width="25.7109375" style="154" customWidth="1"/>
    <col min="10506" max="10506" width="10.28515625" style="154" customWidth="1"/>
    <col min="10507" max="10752" width="11.5703125" style="154"/>
    <col min="10753" max="10753" width="13" style="154" customWidth="1"/>
    <col min="10754" max="10759" width="16" style="154" customWidth="1"/>
    <col min="10760" max="10760" width="17" style="154" customWidth="1"/>
    <col min="10761" max="10761" width="25.7109375" style="154" customWidth="1"/>
    <col min="10762" max="10762" width="10.28515625" style="154" customWidth="1"/>
    <col min="10763" max="11008" width="11.5703125" style="154"/>
    <col min="11009" max="11009" width="13" style="154" customWidth="1"/>
    <col min="11010" max="11015" width="16" style="154" customWidth="1"/>
    <col min="11016" max="11016" width="17" style="154" customWidth="1"/>
    <col min="11017" max="11017" width="25.7109375" style="154" customWidth="1"/>
    <col min="11018" max="11018" width="10.28515625" style="154" customWidth="1"/>
    <col min="11019" max="11264" width="11.5703125" style="154"/>
    <col min="11265" max="11265" width="13" style="154" customWidth="1"/>
    <col min="11266" max="11271" width="16" style="154" customWidth="1"/>
    <col min="11272" max="11272" width="17" style="154" customWidth="1"/>
    <col min="11273" max="11273" width="25.7109375" style="154" customWidth="1"/>
    <col min="11274" max="11274" width="10.28515625" style="154" customWidth="1"/>
    <col min="11275" max="11520" width="11.5703125" style="154"/>
    <col min="11521" max="11521" width="13" style="154" customWidth="1"/>
    <col min="11522" max="11527" width="16" style="154" customWidth="1"/>
    <col min="11528" max="11528" width="17" style="154" customWidth="1"/>
    <col min="11529" max="11529" width="25.7109375" style="154" customWidth="1"/>
    <col min="11530" max="11530" width="10.28515625" style="154" customWidth="1"/>
    <col min="11531" max="11776" width="11.5703125" style="154"/>
    <col min="11777" max="11777" width="13" style="154" customWidth="1"/>
    <col min="11778" max="11783" width="16" style="154" customWidth="1"/>
    <col min="11784" max="11784" width="17" style="154" customWidth="1"/>
    <col min="11785" max="11785" width="25.7109375" style="154" customWidth="1"/>
    <col min="11786" max="11786" width="10.28515625" style="154" customWidth="1"/>
    <col min="11787" max="12032" width="11.5703125" style="154"/>
    <col min="12033" max="12033" width="13" style="154" customWidth="1"/>
    <col min="12034" max="12039" width="16" style="154" customWidth="1"/>
    <col min="12040" max="12040" width="17" style="154" customWidth="1"/>
    <col min="12041" max="12041" width="25.7109375" style="154" customWidth="1"/>
    <col min="12042" max="12042" width="10.28515625" style="154" customWidth="1"/>
    <col min="12043" max="12288" width="11.5703125" style="154"/>
    <col min="12289" max="12289" width="13" style="154" customWidth="1"/>
    <col min="12290" max="12295" width="16" style="154" customWidth="1"/>
    <col min="12296" max="12296" width="17" style="154" customWidth="1"/>
    <col min="12297" max="12297" width="25.7109375" style="154" customWidth="1"/>
    <col min="12298" max="12298" width="10.28515625" style="154" customWidth="1"/>
    <col min="12299" max="12544" width="11.5703125" style="154"/>
    <col min="12545" max="12545" width="13" style="154" customWidth="1"/>
    <col min="12546" max="12551" width="16" style="154" customWidth="1"/>
    <col min="12552" max="12552" width="17" style="154" customWidth="1"/>
    <col min="12553" max="12553" width="25.7109375" style="154" customWidth="1"/>
    <col min="12554" max="12554" width="10.28515625" style="154" customWidth="1"/>
    <col min="12555" max="12800" width="11.5703125" style="154"/>
    <col min="12801" max="12801" width="13" style="154" customWidth="1"/>
    <col min="12802" max="12807" width="16" style="154" customWidth="1"/>
    <col min="12808" max="12808" width="17" style="154" customWidth="1"/>
    <col min="12809" max="12809" width="25.7109375" style="154" customWidth="1"/>
    <col min="12810" max="12810" width="10.28515625" style="154" customWidth="1"/>
    <col min="12811" max="13056" width="11.5703125" style="154"/>
    <col min="13057" max="13057" width="13" style="154" customWidth="1"/>
    <col min="13058" max="13063" width="16" style="154" customWidth="1"/>
    <col min="13064" max="13064" width="17" style="154" customWidth="1"/>
    <col min="13065" max="13065" width="25.7109375" style="154" customWidth="1"/>
    <col min="13066" max="13066" width="10.28515625" style="154" customWidth="1"/>
    <col min="13067" max="13312" width="11.5703125" style="154"/>
    <col min="13313" max="13313" width="13" style="154" customWidth="1"/>
    <col min="13314" max="13319" width="16" style="154" customWidth="1"/>
    <col min="13320" max="13320" width="17" style="154" customWidth="1"/>
    <col min="13321" max="13321" width="25.7109375" style="154" customWidth="1"/>
    <col min="13322" max="13322" width="10.28515625" style="154" customWidth="1"/>
    <col min="13323" max="13568" width="11.5703125" style="154"/>
    <col min="13569" max="13569" width="13" style="154" customWidth="1"/>
    <col min="13570" max="13575" width="16" style="154" customWidth="1"/>
    <col min="13576" max="13576" width="17" style="154" customWidth="1"/>
    <col min="13577" max="13577" width="25.7109375" style="154" customWidth="1"/>
    <col min="13578" max="13578" width="10.28515625" style="154" customWidth="1"/>
    <col min="13579" max="13824" width="11.5703125" style="154"/>
    <col min="13825" max="13825" width="13" style="154" customWidth="1"/>
    <col min="13826" max="13831" width="16" style="154" customWidth="1"/>
    <col min="13832" max="13832" width="17" style="154" customWidth="1"/>
    <col min="13833" max="13833" width="25.7109375" style="154" customWidth="1"/>
    <col min="13834" max="13834" width="10.28515625" style="154" customWidth="1"/>
    <col min="13835" max="14080" width="11.5703125" style="154"/>
    <col min="14081" max="14081" width="13" style="154" customWidth="1"/>
    <col min="14082" max="14087" width="16" style="154" customWidth="1"/>
    <col min="14088" max="14088" width="17" style="154" customWidth="1"/>
    <col min="14089" max="14089" width="25.7109375" style="154" customWidth="1"/>
    <col min="14090" max="14090" width="10.28515625" style="154" customWidth="1"/>
    <col min="14091" max="14336" width="11.5703125" style="154"/>
    <col min="14337" max="14337" width="13" style="154" customWidth="1"/>
    <col min="14338" max="14343" width="16" style="154" customWidth="1"/>
    <col min="14344" max="14344" width="17" style="154" customWidth="1"/>
    <col min="14345" max="14345" width="25.7109375" style="154" customWidth="1"/>
    <col min="14346" max="14346" width="10.28515625" style="154" customWidth="1"/>
    <col min="14347" max="14592" width="11.5703125" style="154"/>
    <col min="14593" max="14593" width="13" style="154" customWidth="1"/>
    <col min="14594" max="14599" width="16" style="154" customWidth="1"/>
    <col min="14600" max="14600" width="17" style="154" customWidth="1"/>
    <col min="14601" max="14601" width="25.7109375" style="154" customWidth="1"/>
    <col min="14602" max="14602" width="10.28515625" style="154" customWidth="1"/>
    <col min="14603" max="14848" width="11.5703125" style="154"/>
    <col min="14849" max="14849" width="13" style="154" customWidth="1"/>
    <col min="14850" max="14855" width="16" style="154" customWidth="1"/>
    <col min="14856" max="14856" width="17" style="154" customWidth="1"/>
    <col min="14857" max="14857" width="25.7109375" style="154" customWidth="1"/>
    <col min="14858" max="14858" width="10.28515625" style="154" customWidth="1"/>
    <col min="14859" max="15104" width="11.5703125" style="154"/>
    <col min="15105" max="15105" width="13" style="154" customWidth="1"/>
    <col min="15106" max="15111" width="16" style="154" customWidth="1"/>
    <col min="15112" max="15112" width="17" style="154" customWidth="1"/>
    <col min="15113" max="15113" width="25.7109375" style="154" customWidth="1"/>
    <col min="15114" max="15114" width="10.28515625" style="154" customWidth="1"/>
    <col min="15115" max="15360" width="11.5703125" style="154"/>
    <col min="15361" max="15361" width="13" style="154" customWidth="1"/>
    <col min="15362" max="15367" width="16" style="154" customWidth="1"/>
    <col min="15368" max="15368" width="17" style="154" customWidth="1"/>
    <col min="15369" max="15369" width="25.7109375" style="154" customWidth="1"/>
    <col min="15370" max="15370" width="10.28515625" style="154" customWidth="1"/>
    <col min="15371" max="15616" width="11.5703125" style="154"/>
    <col min="15617" max="15617" width="13" style="154" customWidth="1"/>
    <col min="15618" max="15623" width="16" style="154" customWidth="1"/>
    <col min="15624" max="15624" width="17" style="154" customWidth="1"/>
    <col min="15625" max="15625" width="25.7109375" style="154" customWidth="1"/>
    <col min="15626" max="15626" width="10.28515625" style="154" customWidth="1"/>
    <col min="15627" max="15872" width="11.5703125" style="154"/>
    <col min="15873" max="15873" width="13" style="154" customWidth="1"/>
    <col min="15874" max="15879" width="16" style="154" customWidth="1"/>
    <col min="15880" max="15880" width="17" style="154" customWidth="1"/>
    <col min="15881" max="15881" width="25.7109375" style="154" customWidth="1"/>
    <col min="15882" max="15882" width="10.28515625" style="154" customWidth="1"/>
    <col min="15883" max="16128" width="11.5703125" style="154"/>
    <col min="16129" max="16129" width="13" style="154" customWidth="1"/>
    <col min="16130" max="16135" width="16" style="154" customWidth="1"/>
    <col min="16136" max="16136" width="17" style="154" customWidth="1"/>
    <col min="16137" max="16137" width="25.7109375" style="154" customWidth="1"/>
    <col min="16138" max="16138" width="10.28515625" style="154" customWidth="1"/>
    <col min="16139" max="16384" width="11.5703125" style="154"/>
  </cols>
  <sheetData>
    <row r="1" spans="1:11">
      <c r="A1" s="174" t="s">
        <v>247</v>
      </c>
    </row>
    <row r="2" spans="1:11" ht="15.75">
      <c r="A2" s="171" t="s">
        <v>222</v>
      </c>
      <c r="G2" s="671"/>
    </row>
    <row r="3" spans="1:11">
      <c r="A3" s="155"/>
    </row>
    <row r="4" spans="1:11">
      <c r="A4" s="176" t="s">
        <v>248</v>
      </c>
      <c r="B4" s="177" t="s">
        <v>223</v>
      </c>
      <c r="C4" s="177" t="s">
        <v>224</v>
      </c>
      <c r="D4" s="177" t="s">
        <v>225</v>
      </c>
      <c r="E4" s="177" t="s">
        <v>226</v>
      </c>
      <c r="F4" s="177" t="s">
        <v>121</v>
      </c>
      <c r="G4" s="177" t="s">
        <v>361</v>
      </c>
      <c r="H4" s="177" t="s">
        <v>227</v>
      </c>
      <c r="I4" s="177" t="s">
        <v>228</v>
      </c>
    </row>
    <row r="5" spans="1:11" ht="13.5" thickBot="1">
      <c r="A5" s="178"/>
      <c r="B5" s="179" t="s">
        <v>356</v>
      </c>
      <c r="C5" s="179" t="s">
        <v>356</v>
      </c>
      <c r="D5" s="179" t="s">
        <v>356</v>
      </c>
      <c r="E5" s="179" t="s">
        <v>357</v>
      </c>
      <c r="F5" s="179" t="s">
        <v>229</v>
      </c>
      <c r="G5" s="179" t="s">
        <v>229</v>
      </c>
      <c r="H5" s="179" t="s">
        <v>229</v>
      </c>
      <c r="I5" s="179" t="s">
        <v>229</v>
      </c>
    </row>
    <row r="6" spans="1:11">
      <c r="A6" s="161">
        <v>2010</v>
      </c>
      <c r="B6" s="181">
        <v>8.450746875258601E-2</v>
      </c>
      <c r="C6" s="181">
        <v>-2.7200264214780799E-2</v>
      </c>
      <c r="D6" s="181">
        <v>1.52952730656656E-2</v>
      </c>
      <c r="E6" s="672">
        <v>2.8250957505877676</v>
      </c>
      <c r="F6" s="182">
        <v>35803.080814595101</v>
      </c>
      <c r="G6" s="182">
        <v>22154.513265768925</v>
      </c>
      <c r="H6" s="182">
        <v>28815.319466000004</v>
      </c>
      <c r="I6" s="673">
        <v>6987.7613485950496</v>
      </c>
    </row>
    <row r="7" spans="1:11">
      <c r="A7" s="161">
        <v>2011</v>
      </c>
      <c r="B7" s="181">
        <v>6.4522160023376504E-2</v>
      </c>
      <c r="C7" s="181">
        <v>-2.11936819637971E-2</v>
      </c>
      <c r="D7" s="181">
        <v>3.3696654863748704E-2</v>
      </c>
      <c r="E7" s="672">
        <v>2.7540112112709312</v>
      </c>
      <c r="F7" s="182">
        <v>46375.961566173602</v>
      </c>
      <c r="G7" s="182">
        <v>28017.642434212732</v>
      </c>
      <c r="H7" s="182">
        <v>37151.5216</v>
      </c>
      <c r="I7" s="673">
        <v>9224.4399661735497</v>
      </c>
    </row>
    <row r="8" spans="1:11">
      <c r="A8" s="161">
        <v>2012</v>
      </c>
      <c r="B8" s="181">
        <v>5.9503463404493695E-2</v>
      </c>
      <c r="C8" s="181">
        <v>2.5103842207752899E-2</v>
      </c>
      <c r="D8" s="181">
        <v>3.6554139094222504E-2</v>
      </c>
      <c r="E8" s="672">
        <v>2.6375267297979796</v>
      </c>
      <c r="F8" s="182">
        <v>47410.606678139004</v>
      </c>
      <c r="G8" s="182">
        <v>28188.938086776645</v>
      </c>
      <c r="H8" s="182">
        <v>41017.937140000002</v>
      </c>
      <c r="I8" s="673">
        <v>6392.66953813902</v>
      </c>
    </row>
    <row r="9" spans="1:11">
      <c r="A9" s="161">
        <v>2013</v>
      </c>
      <c r="B9" s="181">
        <v>5.8375397600710699E-2</v>
      </c>
      <c r="C9" s="181">
        <v>4.2606338594700199E-2</v>
      </c>
      <c r="D9" s="181">
        <v>2.80558676982447E-2</v>
      </c>
      <c r="E9" s="672">
        <v>2.7023295295055818</v>
      </c>
      <c r="F9" s="182">
        <v>42860.636578772901</v>
      </c>
      <c r="G9" s="673">
        <v>24511.389216193056</v>
      </c>
      <c r="H9" s="673">
        <v>42356.184714999996</v>
      </c>
      <c r="I9" s="673">
        <v>504.45186377284699</v>
      </c>
    </row>
    <row r="10" spans="1:11" ht="15">
      <c r="A10" s="161">
        <v>2014</v>
      </c>
      <c r="B10" s="382">
        <v>2.3940763627093398E-2</v>
      </c>
      <c r="C10" s="181">
        <v>-2.2330662964123501E-2</v>
      </c>
      <c r="D10" s="181">
        <v>3.2462027510329498E-2</v>
      </c>
      <c r="E10" s="674">
        <v>2.8387441197691197</v>
      </c>
      <c r="F10" s="182">
        <v>39532.682898636704</v>
      </c>
      <c r="G10" s="673">
        <v>21209.019628408008</v>
      </c>
      <c r="H10" s="673">
        <v>41042.150549999991</v>
      </c>
      <c r="I10" s="673">
        <v>-1509.4676513633401</v>
      </c>
      <c r="J10" s="162"/>
    </row>
    <row r="11" spans="1:11" ht="15">
      <c r="A11" s="161">
        <v>2015</v>
      </c>
      <c r="B11" s="382">
        <v>3.2735773188074802E-2</v>
      </c>
      <c r="C11" s="181">
        <v>0.15717476222631699</v>
      </c>
      <c r="D11" s="181">
        <v>3.5478487642527201E-2</v>
      </c>
      <c r="E11" s="674">
        <v>3.1853143181818182</v>
      </c>
      <c r="F11" s="182">
        <v>34414.354533501202</v>
      </c>
      <c r="G11" s="673">
        <v>19648.602319839254</v>
      </c>
      <c r="H11" s="673">
        <v>37331</v>
      </c>
      <c r="I11" s="673">
        <v>-2916.4355934988498</v>
      </c>
      <c r="J11" s="162"/>
    </row>
    <row r="12" spans="1:11" ht="15">
      <c r="A12" s="161">
        <v>2016</v>
      </c>
      <c r="B12" s="383">
        <v>4.0429163656696E-2</v>
      </c>
      <c r="C12" s="181">
        <v>0.21182563154513401</v>
      </c>
      <c r="D12" s="181">
        <v>3.5930838949936005E-2</v>
      </c>
      <c r="E12" s="674">
        <v>3.375425825928458</v>
      </c>
      <c r="F12" s="182">
        <v>37019.780710529703</v>
      </c>
      <c r="G12" s="673">
        <v>22416.963898768292</v>
      </c>
      <c r="H12" s="673">
        <v>35132</v>
      </c>
      <c r="I12" s="673">
        <v>1888.1616035297</v>
      </c>
      <c r="J12" s="162"/>
    </row>
    <row r="13" spans="1:11" ht="15">
      <c r="A13" s="161">
        <v>2017</v>
      </c>
      <c r="B13" s="382">
        <v>2.4746848802569998E-2</v>
      </c>
      <c r="C13" s="181">
        <v>4.4761089838456301E-2</v>
      </c>
      <c r="D13" s="180">
        <v>2.8038318234279401E-2</v>
      </c>
      <c r="E13" s="675">
        <v>3.2607222536055769</v>
      </c>
      <c r="F13" s="182">
        <v>44917.617153410691</v>
      </c>
      <c r="G13" s="182">
        <v>27744.675048278266</v>
      </c>
      <c r="H13" s="182">
        <v>38651.849475999996</v>
      </c>
      <c r="I13" s="182">
        <v>6265.7676774106949</v>
      </c>
      <c r="J13" s="162"/>
    </row>
    <row r="14" spans="1:11" ht="15">
      <c r="A14" s="161">
        <v>2018</v>
      </c>
      <c r="B14" s="382">
        <v>3.9938623215126201E-2</v>
      </c>
      <c r="C14" s="181">
        <v>-1.47745959175283E-2</v>
      </c>
      <c r="D14" s="180">
        <v>1.3175629611134098E-2</v>
      </c>
      <c r="E14" s="675">
        <v>3.2870557103174605</v>
      </c>
      <c r="F14" s="182">
        <v>48942.38653399999</v>
      </c>
      <c r="G14" s="182">
        <v>29451.300147754373</v>
      </c>
      <c r="H14" s="182">
        <v>41893.128000000004</v>
      </c>
      <c r="I14" s="182">
        <v>7049.2578999999996</v>
      </c>
    </row>
    <row r="15" spans="1:11">
      <c r="A15" s="378">
        <v>2019</v>
      </c>
      <c r="B15" s="379"/>
      <c r="C15" s="379"/>
      <c r="D15" s="379"/>
      <c r="E15" s="424"/>
      <c r="F15" s="454"/>
      <c r="G15" s="454"/>
      <c r="H15" s="454"/>
      <c r="I15" s="454"/>
      <c r="K15" s="302"/>
    </row>
    <row r="16" spans="1:11">
      <c r="A16" s="244" t="s">
        <v>137</v>
      </c>
      <c r="B16" s="181">
        <v>1.63007159452308E-2</v>
      </c>
      <c r="C16" s="181">
        <v>-1.3708447643975699E-2</v>
      </c>
      <c r="D16" s="181">
        <v>2.1291578505141399E-2</v>
      </c>
      <c r="E16" s="300">
        <v>3.3438140000000001</v>
      </c>
      <c r="F16" s="182">
        <v>3933.1849652647002</v>
      </c>
      <c r="G16" s="182">
        <v>2227.1431256017304</v>
      </c>
      <c r="H16" s="673">
        <v>3477.6056910000002</v>
      </c>
      <c r="I16" s="425">
        <v>455.57927426470297</v>
      </c>
      <c r="K16" s="302"/>
    </row>
    <row r="17" spans="1:11">
      <c r="A17" s="244" t="s">
        <v>138</v>
      </c>
      <c r="B17" s="181">
        <v>2.1199103197421701E-2</v>
      </c>
      <c r="C17" s="181">
        <v>-5.7824873052087403E-2</v>
      </c>
      <c r="D17" s="181">
        <v>2.0033848550023398E-2</v>
      </c>
      <c r="E17" s="300">
        <v>3.3216000000000001</v>
      </c>
      <c r="F17" s="182">
        <v>3525.9689972866599</v>
      </c>
      <c r="G17" s="182">
        <v>2037.4016559535401</v>
      </c>
      <c r="H17" s="673">
        <v>3211.5350910000002</v>
      </c>
      <c r="I17" s="425">
        <v>314.43390628666401</v>
      </c>
      <c r="K17" s="302"/>
    </row>
    <row r="18" spans="1:11">
      <c r="A18" s="244" t="s">
        <v>139</v>
      </c>
      <c r="B18" s="181">
        <v>3.2798049790628697E-2</v>
      </c>
      <c r="C18" s="181">
        <v>4.8950011374127803E-3</v>
      </c>
      <c r="D18" s="181">
        <v>2.24744059848038E-2</v>
      </c>
      <c r="E18" s="300">
        <v>3.304319</v>
      </c>
      <c r="F18" s="182">
        <v>3749.4100291499799</v>
      </c>
      <c r="G18" s="182">
        <v>2177.1233053088399</v>
      </c>
      <c r="H18" s="673">
        <v>3276.1527780000001</v>
      </c>
      <c r="I18" s="425">
        <v>473.257251149985</v>
      </c>
      <c r="K18" s="302"/>
    </row>
    <row r="19" spans="1:11">
      <c r="A19" s="244" t="s">
        <v>140</v>
      </c>
      <c r="B19" s="181">
        <v>1.88721106173727E-3</v>
      </c>
      <c r="C19" s="181">
        <v>-1.4217437098885601E-2</v>
      </c>
      <c r="D19" s="181">
        <v>2.5926447290983399E-2</v>
      </c>
      <c r="E19" s="300">
        <v>3.3034050000000001</v>
      </c>
      <c r="F19" s="182">
        <v>3735.8245598106901</v>
      </c>
      <c r="G19" s="182">
        <v>2337.4761360985299</v>
      </c>
      <c r="H19" s="673">
        <v>3472.0744810000001</v>
      </c>
      <c r="I19" s="425">
        <v>263.75007881068501</v>
      </c>
      <c r="K19" s="302"/>
    </row>
    <row r="20" spans="1:11">
      <c r="A20" s="244" t="s">
        <v>141</v>
      </c>
      <c r="B20" s="181">
        <v>7.0981714634262101E-3</v>
      </c>
      <c r="C20" s="181">
        <v>-4.3742314517260098E-4</v>
      </c>
      <c r="D20" s="181">
        <v>2.7251275461720601E-2</v>
      </c>
      <c r="E20" s="300">
        <v>3.3335050000000002</v>
      </c>
      <c r="F20" s="182">
        <v>3634.2713989875301</v>
      </c>
      <c r="G20" s="182">
        <v>2326.0199997186801</v>
      </c>
      <c r="H20" s="673">
        <v>3555.0600989999998</v>
      </c>
      <c r="I20" s="425">
        <v>79.211299987527994</v>
      </c>
      <c r="K20" s="302"/>
    </row>
    <row r="21" spans="1:11">
      <c r="A21" s="244" t="s">
        <v>142</v>
      </c>
      <c r="B21" s="181">
        <v>2.6200253169220599E-2</v>
      </c>
      <c r="C21" s="181">
        <v>-2.62490732242119E-2</v>
      </c>
      <c r="D21" s="181">
        <v>2.2947805396705299E-2</v>
      </c>
      <c r="E21" s="300">
        <v>3.325475</v>
      </c>
      <c r="F21" s="182">
        <v>3984.7108073066602</v>
      </c>
      <c r="G21" s="182">
        <v>2461.2272835293797</v>
      </c>
      <c r="H21" s="673">
        <v>3183.1384440000002</v>
      </c>
      <c r="I21" s="425">
        <v>801.57236330666001</v>
      </c>
      <c r="K21" s="302"/>
    </row>
    <row r="22" spans="1:11">
      <c r="A22" s="244" t="s">
        <v>143</v>
      </c>
      <c r="B22" s="181" t="s">
        <v>378</v>
      </c>
      <c r="C22" s="181" t="s">
        <v>378</v>
      </c>
      <c r="D22" s="181">
        <v>2.1119132800643502E-2</v>
      </c>
      <c r="E22" s="300">
        <v>3.2904049999999998</v>
      </c>
      <c r="F22" s="425" t="s">
        <v>378</v>
      </c>
      <c r="G22" s="425" t="s">
        <v>378</v>
      </c>
      <c r="H22" s="425" t="s">
        <v>378</v>
      </c>
      <c r="I22" s="425" t="s">
        <v>378</v>
      </c>
      <c r="K22" s="302"/>
    </row>
    <row r="23" spans="1:11">
      <c r="A23" s="244"/>
      <c r="B23" s="180"/>
      <c r="C23" s="181"/>
      <c r="D23" s="301"/>
      <c r="E23" s="676"/>
      <c r="F23" s="182"/>
      <c r="G23" s="384"/>
      <c r="H23" s="302"/>
      <c r="I23" s="302"/>
      <c r="K23" s="302"/>
    </row>
    <row r="24" spans="1:11">
      <c r="A24" s="155" t="s">
        <v>358</v>
      </c>
      <c r="B24" s="175"/>
    </row>
    <row r="25" spans="1:11">
      <c r="B25" s="175"/>
    </row>
    <row r="26" spans="1:11">
      <c r="A26" s="176" t="s">
        <v>248</v>
      </c>
      <c r="B26" s="177" t="s">
        <v>231</v>
      </c>
      <c r="C26" s="177" t="s">
        <v>232</v>
      </c>
      <c r="D26" s="177" t="s">
        <v>233</v>
      </c>
      <c r="E26" s="177" t="s">
        <v>234</v>
      </c>
      <c r="F26" s="177" t="s">
        <v>235</v>
      </c>
      <c r="G26" s="177" t="s">
        <v>236</v>
      </c>
      <c r="H26" s="177" t="s">
        <v>203</v>
      </c>
      <c r="I26" s="177" t="s">
        <v>237</v>
      </c>
    </row>
    <row r="27" spans="1:11">
      <c r="A27" s="183"/>
      <c r="B27" s="184" t="s">
        <v>238</v>
      </c>
      <c r="C27" s="185" t="s">
        <v>239</v>
      </c>
      <c r="D27" s="184" t="s">
        <v>238</v>
      </c>
      <c r="E27" s="185" t="s">
        <v>239</v>
      </c>
      <c r="F27" s="184" t="s">
        <v>238</v>
      </c>
      <c r="G27" s="186" t="s">
        <v>238</v>
      </c>
      <c r="H27" s="184" t="s">
        <v>240</v>
      </c>
      <c r="I27" s="186" t="s">
        <v>241</v>
      </c>
    </row>
    <row r="28" spans="1:11">
      <c r="A28" s="183"/>
      <c r="B28" s="184" t="s">
        <v>242</v>
      </c>
      <c r="C28" s="185" t="s">
        <v>243</v>
      </c>
      <c r="D28" s="184" t="s">
        <v>242</v>
      </c>
      <c r="E28" s="186" t="s">
        <v>244</v>
      </c>
      <c r="F28" s="184" t="s">
        <v>242</v>
      </c>
      <c r="G28" s="186" t="s">
        <v>242</v>
      </c>
      <c r="H28" s="184" t="s">
        <v>245</v>
      </c>
      <c r="I28" s="186" t="s">
        <v>246</v>
      </c>
    </row>
    <row r="29" spans="1:11">
      <c r="A29" s="161">
        <v>1995</v>
      </c>
      <c r="B29" s="334">
        <v>133.19999999999999</v>
      </c>
      <c r="C29" s="334">
        <v>384.2</v>
      </c>
      <c r="D29" s="334">
        <v>46.8</v>
      </c>
      <c r="E29" s="334">
        <v>5.19</v>
      </c>
      <c r="F29" s="334">
        <v>28.6</v>
      </c>
      <c r="G29" s="334">
        <v>294.5</v>
      </c>
      <c r="H29" s="334">
        <v>16.5</v>
      </c>
      <c r="I29" s="334">
        <v>7.9</v>
      </c>
    </row>
    <row r="30" spans="1:11">
      <c r="A30" s="161">
        <v>1996</v>
      </c>
      <c r="B30" s="334">
        <v>103.89</v>
      </c>
      <c r="C30" s="334">
        <v>387.8</v>
      </c>
      <c r="D30" s="334">
        <v>46.5</v>
      </c>
      <c r="E30" s="334">
        <v>5.18</v>
      </c>
      <c r="F30" s="334">
        <v>35.1</v>
      </c>
      <c r="G30" s="334">
        <v>289</v>
      </c>
      <c r="H30" s="334">
        <v>20.5</v>
      </c>
      <c r="I30" s="334">
        <v>3.78</v>
      </c>
    </row>
    <row r="31" spans="1:11">
      <c r="A31" s="161">
        <v>1997</v>
      </c>
      <c r="B31" s="334">
        <v>103.22</v>
      </c>
      <c r="C31" s="334">
        <v>331.2</v>
      </c>
      <c r="D31" s="334">
        <v>59.7</v>
      </c>
      <c r="E31" s="334">
        <v>4.8899999999999997</v>
      </c>
      <c r="F31" s="334">
        <v>28</v>
      </c>
      <c r="G31" s="334">
        <v>264.39999999999998</v>
      </c>
      <c r="H31" s="334">
        <v>20.100000000000001</v>
      </c>
      <c r="I31" s="334">
        <v>4.3</v>
      </c>
    </row>
    <row r="32" spans="1:11">
      <c r="A32" s="161">
        <v>1998</v>
      </c>
      <c r="B32" s="334">
        <v>74.97</v>
      </c>
      <c r="C32" s="334">
        <v>294.10000000000002</v>
      </c>
      <c r="D32" s="334">
        <v>46.5</v>
      </c>
      <c r="E32" s="334">
        <v>5.53</v>
      </c>
      <c r="F32" s="334">
        <v>24</v>
      </c>
      <c r="G32" s="334">
        <v>261.39999999999998</v>
      </c>
      <c r="H32" s="334">
        <v>21</v>
      </c>
      <c r="I32" s="334">
        <v>3.41</v>
      </c>
    </row>
    <row r="33" spans="1:9">
      <c r="A33" s="161">
        <v>1999</v>
      </c>
      <c r="B33" s="334">
        <v>71.38</v>
      </c>
      <c r="C33" s="334">
        <v>278.8</v>
      </c>
      <c r="D33" s="334">
        <v>48.8</v>
      </c>
      <c r="E33" s="334">
        <v>5.25</v>
      </c>
      <c r="F33" s="334">
        <v>22.8</v>
      </c>
      <c r="G33" s="334">
        <v>254.4</v>
      </c>
      <c r="H33" s="334">
        <v>17.399999999999999</v>
      </c>
      <c r="I33" s="334">
        <v>2.65</v>
      </c>
    </row>
    <row r="34" spans="1:9">
      <c r="A34" s="161">
        <v>2000</v>
      </c>
      <c r="B34" s="334">
        <v>82.29</v>
      </c>
      <c r="C34" s="334">
        <v>279</v>
      </c>
      <c r="D34" s="334">
        <v>51.2</v>
      </c>
      <c r="E34" s="334">
        <v>5</v>
      </c>
      <c r="F34" s="334">
        <v>20.6</v>
      </c>
      <c r="G34" s="334">
        <v>253.4</v>
      </c>
      <c r="H34" s="334">
        <v>18.5</v>
      </c>
      <c r="I34" s="334">
        <v>2.5499999999999998</v>
      </c>
    </row>
    <row r="35" spans="1:9">
      <c r="A35" s="161">
        <v>2001</v>
      </c>
      <c r="B35" s="334">
        <v>71.569999999999993</v>
      </c>
      <c r="C35" s="334">
        <v>271.14</v>
      </c>
      <c r="D35" s="334">
        <v>40.200000000000003</v>
      </c>
      <c r="E35" s="334">
        <v>4.37</v>
      </c>
      <c r="F35" s="334">
        <v>21.59</v>
      </c>
      <c r="G35" s="334">
        <v>211.5</v>
      </c>
      <c r="H35" s="334">
        <v>19.399999999999999</v>
      </c>
      <c r="I35" s="334">
        <v>2.36</v>
      </c>
    </row>
    <row r="36" spans="1:9">
      <c r="A36" s="161">
        <v>2002</v>
      </c>
      <c r="B36" s="334">
        <v>70.650000000000006</v>
      </c>
      <c r="C36" s="334">
        <v>310.01</v>
      </c>
      <c r="D36" s="334">
        <v>35.31</v>
      </c>
      <c r="E36" s="334">
        <v>4.5999999999999996</v>
      </c>
      <c r="F36" s="334">
        <v>20.53</v>
      </c>
      <c r="G36" s="334">
        <v>194.7</v>
      </c>
      <c r="H36" s="334">
        <v>19</v>
      </c>
      <c r="I36" s="334">
        <v>3.77</v>
      </c>
    </row>
    <row r="37" spans="1:9">
      <c r="A37" s="161">
        <v>2003</v>
      </c>
      <c r="B37" s="334">
        <v>80.700699999999998</v>
      </c>
      <c r="C37" s="334">
        <v>363.62259999999998</v>
      </c>
      <c r="D37" s="334">
        <v>37.543599999999998</v>
      </c>
      <c r="E37" s="334">
        <v>4.9108999999999998</v>
      </c>
      <c r="F37" s="334">
        <v>23.3613</v>
      </c>
      <c r="G37" s="334">
        <v>232.4</v>
      </c>
      <c r="H37" s="334">
        <v>15.9</v>
      </c>
      <c r="I37" s="334">
        <v>5.32</v>
      </c>
    </row>
    <row r="38" spans="1:9">
      <c r="A38" s="161">
        <v>2004</v>
      </c>
      <c r="B38" s="334">
        <v>129.99430000000001</v>
      </c>
      <c r="C38" s="334">
        <v>409.84570000000002</v>
      </c>
      <c r="D38" s="334">
        <v>47.525300000000001</v>
      </c>
      <c r="E38" s="334">
        <v>6.6905999999999999</v>
      </c>
      <c r="F38" s="334">
        <v>40.213000000000001</v>
      </c>
      <c r="G38" s="334">
        <v>409.4</v>
      </c>
      <c r="H38" s="334">
        <v>21.5</v>
      </c>
      <c r="I38" s="334">
        <v>16.420000000000002</v>
      </c>
    </row>
    <row r="39" spans="1:9">
      <c r="A39" s="161">
        <v>2005</v>
      </c>
      <c r="B39" s="334">
        <v>166.871433</v>
      </c>
      <c r="C39" s="334">
        <v>445.46837499999998</v>
      </c>
      <c r="D39" s="334">
        <v>62.675924999999999</v>
      </c>
      <c r="E39" s="334">
        <v>7.3397420000000002</v>
      </c>
      <c r="F39" s="334">
        <v>44.294241999999997</v>
      </c>
      <c r="G39" s="334">
        <v>360.9</v>
      </c>
      <c r="H39" s="334">
        <v>32.700000000000003</v>
      </c>
      <c r="I39" s="334">
        <v>31.73</v>
      </c>
    </row>
    <row r="40" spans="1:9">
      <c r="A40" s="161">
        <v>2006</v>
      </c>
      <c r="B40" s="334">
        <v>304.91089199999999</v>
      </c>
      <c r="C40" s="334">
        <v>604.58096699999999</v>
      </c>
      <c r="D40" s="334">
        <v>148.56475800000001</v>
      </c>
      <c r="E40" s="334">
        <v>11.571033</v>
      </c>
      <c r="F40" s="334">
        <v>58.500807999999999</v>
      </c>
      <c r="G40" s="334">
        <v>419.5</v>
      </c>
      <c r="H40" s="334">
        <v>37.4</v>
      </c>
      <c r="I40" s="334">
        <v>24.75</v>
      </c>
    </row>
    <row r="41" spans="1:9">
      <c r="A41" s="161">
        <v>2007</v>
      </c>
      <c r="B41" s="334">
        <v>322.93022500000001</v>
      </c>
      <c r="C41" s="334">
        <v>697.40741666666702</v>
      </c>
      <c r="D41" s="334">
        <v>147.07377500000001</v>
      </c>
      <c r="E41" s="334">
        <v>13.415075</v>
      </c>
      <c r="F41" s="334">
        <v>117.02979166666699</v>
      </c>
      <c r="G41" s="334">
        <v>679.5</v>
      </c>
      <c r="H41" s="334">
        <v>39.840000000000003</v>
      </c>
      <c r="I41" s="334">
        <v>30.17</v>
      </c>
    </row>
    <row r="42" spans="1:9">
      <c r="A42" s="161">
        <v>2008</v>
      </c>
      <c r="B42" s="334">
        <v>315.51338598484898</v>
      </c>
      <c r="C42" s="334">
        <v>872.72382575757604</v>
      </c>
      <c r="D42" s="334">
        <v>85.035352272727295</v>
      </c>
      <c r="E42" s="334">
        <v>15.0084583333333</v>
      </c>
      <c r="F42" s="334">
        <v>94.830896212121203</v>
      </c>
      <c r="G42" s="334">
        <v>864.5</v>
      </c>
      <c r="H42" s="334">
        <v>57.5</v>
      </c>
      <c r="I42" s="334">
        <v>28.74</v>
      </c>
    </row>
    <row r="43" spans="1:9">
      <c r="A43" s="161">
        <v>2009</v>
      </c>
      <c r="B43" s="334">
        <v>233.51921666666701</v>
      </c>
      <c r="C43" s="334">
        <v>973.62464999999997</v>
      </c>
      <c r="D43" s="334">
        <v>75.050983333333306</v>
      </c>
      <c r="E43" s="334">
        <v>14.6805</v>
      </c>
      <c r="F43" s="334">
        <v>77.9119666666667</v>
      </c>
      <c r="G43" s="334">
        <v>641.5</v>
      </c>
      <c r="H43" s="334">
        <v>43.78</v>
      </c>
      <c r="I43" s="334">
        <v>11.12</v>
      </c>
    </row>
    <row r="44" spans="1:9">
      <c r="A44" s="161">
        <v>2010</v>
      </c>
      <c r="B44" s="334">
        <v>342.27576763580299</v>
      </c>
      <c r="C44" s="334">
        <v>1225.2931251505699</v>
      </c>
      <c r="D44" s="334">
        <v>98.176454197787606</v>
      </c>
      <c r="E44" s="334">
        <v>20.1852888904574</v>
      </c>
      <c r="F44" s="334">
        <v>97.605083373751796</v>
      </c>
      <c r="G44" s="334">
        <v>954.1</v>
      </c>
      <c r="H44" s="334">
        <v>68.17</v>
      </c>
      <c r="I44" s="334">
        <v>15.8</v>
      </c>
    </row>
    <row r="45" spans="1:9">
      <c r="A45" s="161">
        <v>2011</v>
      </c>
      <c r="B45" s="334">
        <v>400.19890165981298</v>
      </c>
      <c r="C45" s="334">
        <v>1569.5258464824201</v>
      </c>
      <c r="D45" s="334">
        <v>99.501389827389801</v>
      </c>
      <c r="E45" s="334">
        <v>35.173531472854798</v>
      </c>
      <c r="F45" s="334">
        <v>108.969893566984</v>
      </c>
      <c r="G45" s="334">
        <v>1215.9000000000001</v>
      </c>
      <c r="H45" s="334">
        <v>167.79</v>
      </c>
      <c r="I45" s="334">
        <v>15.45</v>
      </c>
    </row>
    <row r="46" spans="1:9">
      <c r="A46" s="161">
        <v>2012</v>
      </c>
      <c r="B46" s="334">
        <v>360.55123685861503</v>
      </c>
      <c r="C46" s="334">
        <v>1669.87083417247</v>
      </c>
      <c r="D46" s="334">
        <v>88.348348429788402</v>
      </c>
      <c r="E46" s="334">
        <v>31.169868475123899</v>
      </c>
      <c r="F46" s="334">
        <v>93.540209216646502</v>
      </c>
      <c r="G46" s="334">
        <v>989.601</v>
      </c>
      <c r="H46" s="334">
        <v>128.53</v>
      </c>
      <c r="I46" s="334">
        <v>12.74</v>
      </c>
    </row>
    <row r="47" spans="1:9">
      <c r="A47" s="161">
        <v>2013</v>
      </c>
      <c r="B47" s="334">
        <v>332.30927028406097</v>
      </c>
      <c r="C47" s="334">
        <v>1410.9997459219501</v>
      </c>
      <c r="D47" s="334">
        <v>86.651713510845497</v>
      </c>
      <c r="E47" s="334">
        <v>23.855391953822298</v>
      </c>
      <c r="F47" s="334">
        <v>97.171065933513304</v>
      </c>
      <c r="G47" s="334">
        <v>1041.434</v>
      </c>
      <c r="H47" s="334">
        <v>135.36000000000001</v>
      </c>
      <c r="I47" s="334">
        <v>10.32</v>
      </c>
    </row>
    <row r="48" spans="1:9">
      <c r="A48" s="161">
        <v>2014</v>
      </c>
      <c r="B48" s="334">
        <v>311.16214646800398</v>
      </c>
      <c r="C48" s="334">
        <v>1266.08843579428</v>
      </c>
      <c r="D48" s="334">
        <v>98.067869138849801</v>
      </c>
      <c r="E48" s="334">
        <v>19.076757975554798</v>
      </c>
      <c r="F48" s="334">
        <v>95.073908973203899</v>
      </c>
      <c r="G48" s="334">
        <v>1023.047</v>
      </c>
      <c r="H48" s="334">
        <v>96.84</v>
      </c>
      <c r="I48" s="334">
        <v>11.393000000000001</v>
      </c>
    </row>
    <row r="49" spans="1:9">
      <c r="A49" s="161">
        <v>2015</v>
      </c>
      <c r="B49" s="334">
        <v>249.43936106122101</v>
      </c>
      <c r="C49" s="334">
        <v>1161.0633374797301</v>
      </c>
      <c r="D49" s="334">
        <v>87.648225728083304</v>
      </c>
      <c r="E49" s="334">
        <v>15.7324473100644</v>
      </c>
      <c r="F49" s="334">
        <v>81.051744953555101</v>
      </c>
      <c r="G49" s="334">
        <v>756.43100000000004</v>
      </c>
      <c r="H49" s="334">
        <v>55.21</v>
      </c>
      <c r="I49" s="334">
        <v>6.6520000000000001</v>
      </c>
    </row>
    <row r="50" spans="1:9">
      <c r="A50" s="161">
        <v>2016</v>
      </c>
      <c r="B50" s="334">
        <v>220.56724303958799</v>
      </c>
      <c r="C50" s="334">
        <v>1247.99223226049</v>
      </c>
      <c r="D50" s="334">
        <v>94.799294404822803</v>
      </c>
      <c r="E50" s="334">
        <v>17.1393855205785</v>
      </c>
      <c r="F50" s="334">
        <v>84.8229560475732</v>
      </c>
      <c r="G50" s="334">
        <v>839.096</v>
      </c>
      <c r="H50" s="334">
        <v>57.705833333333345</v>
      </c>
      <c r="I50" s="334">
        <v>6.4840833333333334</v>
      </c>
    </row>
    <row r="51" spans="1:9">
      <c r="A51" s="161">
        <v>2017</v>
      </c>
      <c r="B51" s="334">
        <v>279.60636080616223</v>
      </c>
      <c r="C51" s="334">
        <v>1257.2305492630619</v>
      </c>
      <c r="D51" s="334">
        <v>131.16626237185116</v>
      </c>
      <c r="E51" s="334">
        <v>17.058771609730847</v>
      </c>
      <c r="F51" s="334">
        <v>105.12327966592601</v>
      </c>
      <c r="G51" s="334">
        <v>936.654</v>
      </c>
      <c r="H51" s="334">
        <v>71.760000000000005</v>
      </c>
      <c r="I51" s="334">
        <v>8.2059999999999995</v>
      </c>
    </row>
    <row r="52" spans="1:9">
      <c r="A52" s="161">
        <v>2018</v>
      </c>
      <c r="B52" s="334">
        <v>295.9016524000578</v>
      </c>
      <c r="C52" s="334">
        <v>1269.3421574456522</v>
      </c>
      <c r="D52" s="334">
        <v>132.69832549510869</v>
      </c>
      <c r="E52" s="334">
        <v>15.716692376521737</v>
      </c>
      <c r="F52" s="334">
        <v>101.77162544434782</v>
      </c>
      <c r="G52" s="334">
        <v>914.70032167499983</v>
      </c>
      <c r="H52" s="334">
        <v>69.747499999999988</v>
      </c>
      <c r="I52" s="334">
        <v>11.938250000000002</v>
      </c>
    </row>
    <row r="53" spans="1:9">
      <c r="A53" s="677">
        <v>2019</v>
      </c>
      <c r="B53" s="335"/>
      <c r="C53" s="335"/>
      <c r="D53" s="335"/>
      <c r="E53" s="335"/>
      <c r="F53" s="335"/>
      <c r="G53" s="335"/>
      <c r="H53" s="335"/>
      <c r="I53" s="335"/>
    </row>
    <row r="54" spans="1:9">
      <c r="A54" s="245" t="s">
        <v>137</v>
      </c>
      <c r="B54" s="334">
        <v>269.13706059876102</v>
      </c>
      <c r="C54" s="334">
        <v>1291.3065217391299</v>
      </c>
      <c r="D54" s="334">
        <v>115.884961972043</v>
      </c>
      <c r="E54" s="334">
        <v>15.6217826086957</v>
      </c>
      <c r="F54" s="334">
        <v>90.482803181673901</v>
      </c>
      <c r="G54" s="334">
        <v>927.02447583565197</v>
      </c>
      <c r="H54" s="334">
        <v>76.16</v>
      </c>
      <c r="I54" s="334">
        <v>11.176</v>
      </c>
    </row>
    <row r="55" spans="1:9">
      <c r="A55" s="245" t="s">
        <v>230</v>
      </c>
      <c r="B55" s="334">
        <v>284.77436173339999</v>
      </c>
      <c r="C55" s="334">
        <v>1319.915</v>
      </c>
      <c r="D55" s="334">
        <v>122.53797875550001</v>
      </c>
      <c r="E55" s="334">
        <v>15.813750000000001</v>
      </c>
      <c r="F55" s="334">
        <v>93.534148636775001</v>
      </c>
      <c r="G55" s="334">
        <v>964.70025251599998</v>
      </c>
      <c r="H55" s="334">
        <v>88.22</v>
      </c>
      <c r="I55" s="334">
        <v>11.805999999999999</v>
      </c>
    </row>
    <row r="56" spans="1:9">
      <c r="A56" s="245" t="s">
        <v>488</v>
      </c>
      <c r="B56" s="334">
        <v>292.61351786883301</v>
      </c>
      <c r="C56" s="334">
        <v>1300.8976190476201</v>
      </c>
      <c r="D56" s="334">
        <v>129.35590406933301</v>
      </c>
      <c r="E56" s="334">
        <v>15.2716666666667</v>
      </c>
      <c r="F56" s="334">
        <v>93.193792361999996</v>
      </c>
      <c r="G56" s="334">
        <v>972.69643800999995</v>
      </c>
      <c r="H56" s="334">
        <v>86.47</v>
      </c>
      <c r="I56" s="334">
        <v>12.398999999999999</v>
      </c>
    </row>
    <row r="57" spans="1:9">
      <c r="A57" s="245" t="s">
        <v>120</v>
      </c>
      <c r="B57" s="334">
        <v>292.356776733</v>
      </c>
      <c r="C57" s="334">
        <v>1285.41590909091</v>
      </c>
      <c r="D57" s="334">
        <v>133.01183893550001</v>
      </c>
      <c r="E57" s="334">
        <v>15.065</v>
      </c>
      <c r="F57" s="334">
        <v>88.275260552500001</v>
      </c>
      <c r="G57" s="334">
        <v>937.13214533749999</v>
      </c>
      <c r="H57" s="334">
        <v>93.7</v>
      </c>
      <c r="I57" s="334">
        <v>12.122999999999999</v>
      </c>
    </row>
    <row r="58" spans="1:9">
      <c r="A58" s="245" t="s">
        <v>516</v>
      </c>
      <c r="B58" s="334">
        <v>273.52310160258702</v>
      </c>
      <c r="C58" s="334">
        <v>1283.8934782608701</v>
      </c>
      <c r="D58" s="334">
        <v>124.946948668348</v>
      </c>
      <c r="E58" s="334">
        <v>14.6598260869565</v>
      </c>
      <c r="F58" s="334">
        <v>82.549867058521698</v>
      </c>
      <c r="G58" s="334">
        <v>885.59965961021703</v>
      </c>
      <c r="H58" s="334">
        <v>100.15</v>
      </c>
      <c r="I58" s="334">
        <v>12.176</v>
      </c>
    </row>
    <row r="59" spans="1:9">
      <c r="A59" s="245" t="s">
        <v>520</v>
      </c>
      <c r="B59" s="334">
        <v>266.18728039172498</v>
      </c>
      <c r="C59" s="334">
        <v>1359.0425</v>
      </c>
      <c r="D59" s="334">
        <v>118.16761627055</v>
      </c>
      <c r="E59" s="334">
        <v>15.036099999999999</v>
      </c>
      <c r="F59" s="334">
        <v>85.796996785499999</v>
      </c>
      <c r="G59" s="334">
        <v>869.83140833050004</v>
      </c>
      <c r="H59" s="334">
        <v>108.94</v>
      </c>
      <c r="I59" s="334" t="s">
        <v>378</v>
      </c>
    </row>
    <row r="60" spans="1:9">
      <c r="A60" s="245" t="s">
        <v>551</v>
      </c>
      <c r="B60" s="334">
        <v>269.426965287413</v>
      </c>
      <c r="C60" s="334">
        <v>1412.97826086957</v>
      </c>
      <c r="D60" s="334">
        <v>110.72682786884801</v>
      </c>
      <c r="E60" s="334">
        <v>15.7751304347826</v>
      </c>
      <c r="F60" s="334">
        <v>89.540119908369604</v>
      </c>
      <c r="G60" s="334">
        <v>816.07183785217399</v>
      </c>
      <c r="H60" s="334">
        <v>120.24</v>
      </c>
      <c r="I60" s="334" t="s">
        <v>378</v>
      </c>
    </row>
    <row r="61" spans="1:9" ht="76.5" customHeight="1">
      <c r="A61" s="727" t="s">
        <v>572</v>
      </c>
      <c r="B61" s="727"/>
      <c r="C61" s="727"/>
      <c r="D61" s="727"/>
      <c r="E61" s="727"/>
      <c r="F61" s="727"/>
      <c r="G61" s="727"/>
      <c r="H61" s="727"/>
      <c r="I61" s="727"/>
    </row>
  </sheetData>
  <mergeCells count="1">
    <mergeCell ref="A61:I61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10"/>
  <sheetViews>
    <sheetView showGridLines="0" view="pageBreakPreview" zoomScale="78" zoomScaleNormal="100" zoomScaleSheetLayoutView="85" workbookViewId="0">
      <selection activeCell="A110" sqref="A110:I110"/>
    </sheetView>
  </sheetViews>
  <sheetFormatPr baseColWidth="10" defaultRowHeight="15"/>
  <cols>
    <col min="1" max="1" width="17.7109375" style="146" customWidth="1"/>
    <col min="2" max="2" width="18.85546875" style="142" bestFit="1" customWidth="1"/>
    <col min="3" max="3" width="12.85546875" style="142" bestFit="1" customWidth="1"/>
    <col min="4" max="4" width="18.85546875" style="142" bestFit="1" customWidth="1"/>
    <col min="5" max="5" width="16" style="142" bestFit="1" customWidth="1"/>
    <col min="6" max="9" width="18.85546875" style="142" bestFit="1" customWidth="1"/>
    <col min="10" max="11" width="12.85546875" style="142" customWidth="1"/>
    <col min="12" max="12" width="2.5703125" style="143" customWidth="1"/>
    <col min="13" max="256" width="11.5703125" style="143"/>
    <col min="257" max="257" width="17.7109375" style="143" customWidth="1"/>
    <col min="258" max="258" width="18.85546875" style="143" bestFit="1" customWidth="1"/>
    <col min="259" max="259" width="12.85546875" style="143" bestFit="1" customWidth="1"/>
    <col min="260" max="260" width="18.85546875" style="143" bestFit="1" customWidth="1"/>
    <col min="261" max="261" width="16" style="143" bestFit="1" customWidth="1"/>
    <col min="262" max="265" width="18.85546875" style="143" bestFit="1" customWidth="1"/>
    <col min="266" max="267" width="12.85546875" style="143" customWidth="1"/>
    <col min="268" max="268" width="2.5703125" style="143" customWidth="1"/>
    <col min="269" max="512" width="11.5703125" style="143"/>
    <col min="513" max="513" width="17.7109375" style="143" customWidth="1"/>
    <col min="514" max="514" width="18.85546875" style="143" bestFit="1" customWidth="1"/>
    <col min="515" max="515" width="12.85546875" style="143" bestFit="1" customWidth="1"/>
    <col min="516" max="516" width="18.85546875" style="143" bestFit="1" customWidth="1"/>
    <col min="517" max="517" width="16" style="143" bestFit="1" customWidth="1"/>
    <col min="518" max="521" width="18.85546875" style="143" bestFit="1" customWidth="1"/>
    <col min="522" max="523" width="12.85546875" style="143" customWidth="1"/>
    <col min="524" max="524" width="2.5703125" style="143" customWidth="1"/>
    <col min="525" max="768" width="11.5703125" style="143"/>
    <col min="769" max="769" width="17.7109375" style="143" customWidth="1"/>
    <col min="770" max="770" width="18.85546875" style="143" bestFit="1" customWidth="1"/>
    <col min="771" max="771" width="12.85546875" style="143" bestFit="1" customWidth="1"/>
    <col min="772" max="772" width="18.85546875" style="143" bestFit="1" customWidth="1"/>
    <col min="773" max="773" width="16" style="143" bestFit="1" customWidth="1"/>
    <col min="774" max="777" width="18.85546875" style="143" bestFit="1" customWidth="1"/>
    <col min="778" max="779" width="12.85546875" style="143" customWidth="1"/>
    <col min="780" max="780" width="2.5703125" style="143" customWidth="1"/>
    <col min="781" max="1024" width="11.5703125" style="143"/>
    <col min="1025" max="1025" width="17.7109375" style="143" customWidth="1"/>
    <col min="1026" max="1026" width="18.85546875" style="143" bestFit="1" customWidth="1"/>
    <col min="1027" max="1027" width="12.85546875" style="143" bestFit="1" customWidth="1"/>
    <col min="1028" max="1028" width="18.85546875" style="143" bestFit="1" customWidth="1"/>
    <col min="1029" max="1029" width="16" style="143" bestFit="1" customWidth="1"/>
    <col min="1030" max="1033" width="18.85546875" style="143" bestFit="1" customWidth="1"/>
    <col min="1034" max="1035" width="12.85546875" style="143" customWidth="1"/>
    <col min="1036" max="1036" width="2.5703125" style="143" customWidth="1"/>
    <col min="1037" max="1280" width="11.5703125" style="143"/>
    <col min="1281" max="1281" width="17.7109375" style="143" customWidth="1"/>
    <col min="1282" max="1282" width="18.85546875" style="143" bestFit="1" customWidth="1"/>
    <col min="1283" max="1283" width="12.85546875" style="143" bestFit="1" customWidth="1"/>
    <col min="1284" max="1284" width="18.85546875" style="143" bestFit="1" customWidth="1"/>
    <col min="1285" max="1285" width="16" style="143" bestFit="1" customWidth="1"/>
    <col min="1286" max="1289" width="18.85546875" style="143" bestFit="1" customWidth="1"/>
    <col min="1290" max="1291" width="12.85546875" style="143" customWidth="1"/>
    <col min="1292" max="1292" width="2.5703125" style="143" customWidth="1"/>
    <col min="1293" max="1536" width="11.5703125" style="143"/>
    <col min="1537" max="1537" width="17.7109375" style="143" customWidth="1"/>
    <col min="1538" max="1538" width="18.85546875" style="143" bestFit="1" customWidth="1"/>
    <col min="1539" max="1539" width="12.85546875" style="143" bestFit="1" customWidth="1"/>
    <col min="1540" max="1540" width="18.85546875" style="143" bestFit="1" customWidth="1"/>
    <col min="1541" max="1541" width="16" style="143" bestFit="1" customWidth="1"/>
    <col min="1542" max="1545" width="18.85546875" style="143" bestFit="1" customWidth="1"/>
    <col min="1546" max="1547" width="12.85546875" style="143" customWidth="1"/>
    <col min="1548" max="1548" width="2.5703125" style="143" customWidth="1"/>
    <col min="1549" max="1792" width="11.5703125" style="143"/>
    <col min="1793" max="1793" width="17.7109375" style="143" customWidth="1"/>
    <col min="1794" max="1794" width="18.85546875" style="143" bestFit="1" customWidth="1"/>
    <col min="1795" max="1795" width="12.85546875" style="143" bestFit="1" customWidth="1"/>
    <col min="1796" max="1796" width="18.85546875" style="143" bestFit="1" customWidth="1"/>
    <col min="1797" max="1797" width="16" style="143" bestFit="1" customWidth="1"/>
    <col min="1798" max="1801" width="18.85546875" style="143" bestFit="1" customWidth="1"/>
    <col min="1802" max="1803" width="12.85546875" style="143" customWidth="1"/>
    <col min="1804" max="1804" width="2.5703125" style="143" customWidth="1"/>
    <col min="1805" max="2048" width="11.5703125" style="143"/>
    <col min="2049" max="2049" width="17.7109375" style="143" customWidth="1"/>
    <col min="2050" max="2050" width="18.85546875" style="143" bestFit="1" customWidth="1"/>
    <col min="2051" max="2051" width="12.85546875" style="143" bestFit="1" customWidth="1"/>
    <col min="2052" max="2052" width="18.85546875" style="143" bestFit="1" customWidth="1"/>
    <col min="2053" max="2053" width="16" style="143" bestFit="1" customWidth="1"/>
    <col min="2054" max="2057" width="18.85546875" style="143" bestFit="1" customWidth="1"/>
    <col min="2058" max="2059" width="12.85546875" style="143" customWidth="1"/>
    <col min="2060" max="2060" width="2.5703125" style="143" customWidth="1"/>
    <col min="2061" max="2304" width="11.5703125" style="143"/>
    <col min="2305" max="2305" width="17.7109375" style="143" customWidth="1"/>
    <col min="2306" max="2306" width="18.85546875" style="143" bestFit="1" customWidth="1"/>
    <col min="2307" max="2307" width="12.85546875" style="143" bestFit="1" customWidth="1"/>
    <col min="2308" max="2308" width="18.85546875" style="143" bestFit="1" customWidth="1"/>
    <col min="2309" max="2309" width="16" style="143" bestFit="1" customWidth="1"/>
    <col min="2310" max="2313" width="18.85546875" style="143" bestFit="1" customWidth="1"/>
    <col min="2314" max="2315" width="12.85546875" style="143" customWidth="1"/>
    <col min="2316" max="2316" width="2.5703125" style="143" customWidth="1"/>
    <col min="2317" max="2560" width="11.5703125" style="143"/>
    <col min="2561" max="2561" width="17.7109375" style="143" customWidth="1"/>
    <col min="2562" max="2562" width="18.85546875" style="143" bestFit="1" customWidth="1"/>
    <col min="2563" max="2563" width="12.85546875" style="143" bestFit="1" customWidth="1"/>
    <col min="2564" max="2564" width="18.85546875" style="143" bestFit="1" customWidth="1"/>
    <col min="2565" max="2565" width="16" style="143" bestFit="1" customWidth="1"/>
    <col min="2566" max="2569" width="18.85546875" style="143" bestFit="1" customWidth="1"/>
    <col min="2570" max="2571" width="12.85546875" style="143" customWidth="1"/>
    <col min="2572" max="2572" width="2.5703125" style="143" customWidth="1"/>
    <col min="2573" max="2816" width="11.5703125" style="143"/>
    <col min="2817" max="2817" width="17.7109375" style="143" customWidth="1"/>
    <col min="2818" max="2818" width="18.85546875" style="143" bestFit="1" customWidth="1"/>
    <col min="2819" max="2819" width="12.85546875" style="143" bestFit="1" customWidth="1"/>
    <col min="2820" max="2820" width="18.85546875" style="143" bestFit="1" customWidth="1"/>
    <col min="2821" max="2821" width="16" style="143" bestFit="1" customWidth="1"/>
    <col min="2822" max="2825" width="18.85546875" style="143" bestFit="1" customWidth="1"/>
    <col min="2826" max="2827" width="12.85546875" style="143" customWidth="1"/>
    <col min="2828" max="2828" width="2.5703125" style="143" customWidth="1"/>
    <col min="2829" max="3072" width="11.5703125" style="143"/>
    <col min="3073" max="3073" width="17.7109375" style="143" customWidth="1"/>
    <col min="3074" max="3074" width="18.85546875" style="143" bestFit="1" customWidth="1"/>
    <col min="3075" max="3075" width="12.85546875" style="143" bestFit="1" customWidth="1"/>
    <col min="3076" max="3076" width="18.85546875" style="143" bestFit="1" customWidth="1"/>
    <col min="3077" max="3077" width="16" style="143" bestFit="1" customWidth="1"/>
    <col min="3078" max="3081" width="18.85546875" style="143" bestFit="1" customWidth="1"/>
    <col min="3082" max="3083" width="12.85546875" style="143" customWidth="1"/>
    <col min="3084" max="3084" width="2.5703125" style="143" customWidth="1"/>
    <col min="3085" max="3328" width="11.5703125" style="143"/>
    <col min="3329" max="3329" width="17.7109375" style="143" customWidth="1"/>
    <col min="3330" max="3330" width="18.85546875" style="143" bestFit="1" customWidth="1"/>
    <col min="3331" max="3331" width="12.85546875" style="143" bestFit="1" customWidth="1"/>
    <col min="3332" max="3332" width="18.85546875" style="143" bestFit="1" customWidth="1"/>
    <col min="3333" max="3333" width="16" style="143" bestFit="1" customWidth="1"/>
    <col min="3334" max="3337" width="18.85546875" style="143" bestFit="1" customWidth="1"/>
    <col min="3338" max="3339" width="12.85546875" style="143" customWidth="1"/>
    <col min="3340" max="3340" width="2.5703125" style="143" customWidth="1"/>
    <col min="3341" max="3584" width="11.5703125" style="143"/>
    <col min="3585" max="3585" width="17.7109375" style="143" customWidth="1"/>
    <col min="3586" max="3586" width="18.85546875" style="143" bestFit="1" customWidth="1"/>
    <col min="3587" max="3587" width="12.85546875" style="143" bestFit="1" customWidth="1"/>
    <col min="3588" max="3588" width="18.85546875" style="143" bestFit="1" customWidth="1"/>
    <col min="3589" max="3589" width="16" style="143" bestFit="1" customWidth="1"/>
    <col min="3590" max="3593" width="18.85546875" style="143" bestFit="1" customWidth="1"/>
    <col min="3594" max="3595" width="12.85546875" style="143" customWidth="1"/>
    <col min="3596" max="3596" width="2.5703125" style="143" customWidth="1"/>
    <col min="3597" max="3840" width="11.5703125" style="143"/>
    <col min="3841" max="3841" width="17.7109375" style="143" customWidth="1"/>
    <col min="3842" max="3842" width="18.85546875" style="143" bestFit="1" customWidth="1"/>
    <col min="3843" max="3843" width="12.85546875" style="143" bestFit="1" customWidth="1"/>
    <col min="3844" max="3844" width="18.85546875" style="143" bestFit="1" customWidth="1"/>
    <col min="3845" max="3845" width="16" style="143" bestFit="1" customWidth="1"/>
    <col min="3846" max="3849" width="18.85546875" style="143" bestFit="1" customWidth="1"/>
    <col min="3850" max="3851" width="12.85546875" style="143" customWidth="1"/>
    <col min="3852" max="3852" width="2.5703125" style="143" customWidth="1"/>
    <col min="3853" max="4096" width="11.5703125" style="143"/>
    <col min="4097" max="4097" width="17.7109375" style="143" customWidth="1"/>
    <col min="4098" max="4098" width="18.85546875" style="143" bestFit="1" customWidth="1"/>
    <col min="4099" max="4099" width="12.85546875" style="143" bestFit="1" customWidth="1"/>
    <col min="4100" max="4100" width="18.85546875" style="143" bestFit="1" customWidth="1"/>
    <col min="4101" max="4101" width="16" style="143" bestFit="1" customWidth="1"/>
    <col min="4102" max="4105" width="18.85546875" style="143" bestFit="1" customWidth="1"/>
    <col min="4106" max="4107" width="12.85546875" style="143" customWidth="1"/>
    <col min="4108" max="4108" width="2.5703125" style="143" customWidth="1"/>
    <col min="4109" max="4352" width="11.5703125" style="143"/>
    <col min="4353" max="4353" width="17.7109375" style="143" customWidth="1"/>
    <col min="4354" max="4354" width="18.85546875" style="143" bestFit="1" customWidth="1"/>
    <col min="4355" max="4355" width="12.85546875" style="143" bestFit="1" customWidth="1"/>
    <col min="4356" max="4356" width="18.85546875" style="143" bestFit="1" customWidth="1"/>
    <col min="4357" max="4357" width="16" style="143" bestFit="1" customWidth="1"/>
    <col min="4358" max="4361" width="18.85546875" style="143" bestFit="1" customWidth="1"/>
    <col min="4362" max="4363" width="12.85546875" style="143" customWidth="1"/>
    <col min="4364" max="4364" width="2.5703125" style="143" customWidth="1"/>
    <col min="4365" max="4608" width="11.5703125" style="143"/>
    <col min="4609" max="4609" width="17.7109375" style="143" customWidth="1"/>
    <col min="4610" max="4610" width="18.85546875" style="143" bestFit="1" customWidth="1"/>
    <col min="4611" max="4611" width="12.85546875" style="143" bestFit="1" customWidth="1"/>
    <col min="4612" max="4612" width="18.85546875" style="143" bestFit="1" customWidth="1"/>
    <col min="4613" max="4613" width="16" style="143" bestFit="1" customWidth="1"/>
    <col min="4614" max="4617" width="18.85546875" style="143" bestFit="1" customWidth="1"/>
    <col min="4618" max="4619" width="12.85546875" style="143" customWidth="1"/>
    <col min="4620" max="4620" width="2.5703125" style="143" customWidth="1"/>
    <col min="4621" max="4864" width="11.5703125" style="143"/>
    <col min="4865" max="4865" width="17.7109375" style="143" customWidth="1"/>
    <col min="4866" max="4866" width="18.85546875" style="143" bestFit="1" customWidth="1"/>
    <col min="4867" max="4867" width="12.85546875" style="143" bestFit="1" customWidth="1"/>
    <col min="4868" max="4868" width="18.85546875" style="143" bestFit="1" customWidth="1"/>
    <col min="4869" max="4869" width="16" style="143" bestFit="1" customWidth="1"/>
    <col min="4870" max="4873" width="18.85546875" style="143" bestFit="1" customWidth="1"/>
    <col min="4874" max="4875" width="12.85546875" style="143" customWidth="1"/>
    <col min="4876" max="4876" width="2.5703125" style="143" customWidth="1"/>
    <col min="4877" max="5120" width="11.5703125" style="143"/>
    <col min="5121" max="5121" width="17.7109375" style="143" customWidth="1"/>
    <col min="5122" max="5122" width="18.85546875" style="143" bestFit="1" customWidth="1"/>
    <col min="5123" max="5123" width="12.85546875" style="143" bestFit="1" customWidth="1"/>
    <col min="5124" max="5124" width="18.85546875" style="143" bestFit="1" customWidth="1"/>
    <col min="5125" max="5125" width="16" style="143" bestFit="1" customWidth="1"/>
    <col min="5126" max="5129" width="18.85546875" style="143" bestFit="1" customWidth="1"/>
    <col min="5130" max="5131" width="12.85546875" style="143" customWidth="1"/>
    <col min="5132" max="5132" width="2.5703125" style="143" customWidth="1"/>
    <col min="5133" max="5376" width="11.5703125" style="143"/>
    <col min="5377" max="5377" width="17.7109375" style="143" customWidth="1"/>
    <col min="5378" max="5378" width="18.85546875" style="143" bestFit="1" customWidth="1"/>
    <col min="5379" max="5379" width="12.85546875" style="143" bestFit="1" customWidth="1"/>
    <col min="5380" max="5380" width="18.85546875" style="143" bestFit="1" customWidth="1"/>
    <col min="5381" max="5381" width="16" style="143" bestFit="1" customWidth="1"/>
    <col min="5382" max="5385" width="18.85546875" style="143" bestFit="1" customWidth="1"/>
    <col min="5386" max="5387" width="12.85546875" style="143" customWidth="1"/>
    <col min="5388" max="5388" width="2.5703125" style="143" customWidth="1"/>
    <col min="5389" max="5632" width="11.5703125" style="143"/>
    <col min="5633" max="5633" width="17.7109375" style="143" customWidth="1"/>
    <col min="5634" max="5634" width="18.85546875" style="143" bestFit="1" customWidth="1"/>
    <col min="5635" max="5635" width="12.85546875" style="143" bestFit="1" customWidth="1"/>
    <col min="5636" max="5636" width="18.85546875" style="143" bestFit="1" customWidth="1"/>
    <col min="5637" max="5637" width="16" style="143" bestFit="1" customWidth="1"/>
    <col min="5638" max="5641" width="18.85546875" style="143" bestFit="1" customWidth="1"/>
    <col min="5642" max="5643" width="12.85546875" style="143" customWidth="1"/>
    <col min="5644" max="5644" width="2.5703125" style="143" customWidth="1"/>
    <col min="5645" max="5888" width="11.5703125" style="143"/>
    <col min="5889" max="5889" width="17.7109375" style="143" customWidth="1"/>
    <col min="5890" max="5890" width="18.85546875" style="143" bestFit="1" customWidth="1"/>
    <col min="5891" max="5891" width="12.85546875" style="143" bestFit="1" customWidth="1"/>
    <col min="5892" max="5892" width="18.85546875" style="143" bestFit="1" customWidth="1"/>
    <col min="5893" max="5893" width="16" style="143" bestFit="1" customWidth="1"/>
    <col min="5894" max="5897" width="18.85546875" style="143" bestFit="1" customWidth="1"/>
    <col min="5898" max="5899" width="12.85546875" style="143" customWidth="1"/>
    <col min="5900" max="5900" width="2.5703125" style="143" customWidth="1"/>
    <col min="5901" max="6144" width="11.5703125" style="143"/>
    <col min="6145" max="6145" width="17.7109375" style="143" customWidth="1"/>
    <col min="6146" max="6146" width="18.85546875" style="143" bestFit="1" customWidth="1"/>
    <col min="6147" max="6147" width="12.85546875" style="143" bestFit="1" customWidth="1"/>
    <col min="6148" max="6148" width="18.85546875" style="143" bestFit="1" customWidth="1"/>
    <col min="6149" max="6149" width="16" style="143" bestFit="1" customWidth="1"/>
    <col min="6150" max="6153" width="18.85546875" style="143" bestFit="1" customWidth="1"/>
    <col min="6154" max="6155" width="12.85546875" style="143" customWidth="1"/>
    <col min="6156" max="6156" width="2.5703125" style="143" customWidth="1"/>
    <col min="6157" max="6400" width="11.5703125" style="143"/>
    <col min="6401" max="6401" width="17.7109375" style="143" customWidth="1"/>
    <col min="6402" max="6402" width="18.85546875" style="143" bestFit="1" customWidth="1"/>
    <col min="6403" max="6403" width="12.85546875" style="143" bestFit="1" customWidth="1"/>
    <col min="6404" max="6404" width="18.85546875" style="143" bestFit="1" customWidth="1"/>
    <col min="6405" max="6405" width="16" style="143" bestFit="1" customWidth="1"/>
    <col min="6406" max="6409" width="18.85546875" style="143" bestFit="1" customWidth="1"/>
    <col min="6410" max="6411" width="12.85546875" style="143" customWidth="1"/>
    <col min="6412" max="6412" width="2.5703125" style="143" customWidth="1"/>
    <col min="6413" max="6656" width="11.5703125" style="143"/>
    <col min="6657" max="6657" width="17.7109375" style="143" customWidth="1"/>
    <col min="6658" max="6658" width="18.85546875" style="143" bestFit="1" customWidth="1"/>
    <col min="6659" max="6659" width="12.85546875" style="143" bestFit="1" customWidth="1"/>
    <col min="6660" max="6660" width="18.85546875" style="143" bestFit="1" customWidth="1"/>
    <col min="6661" max="6661" width="16" style="143" bestFit="1" customWidth="1"/>
    <col min="6662" max="6665" width="18.85546875" style="143" bestFit="1" customWidth="1"/>
    <col min="6666" max="6667" width="12.85546875" style="143" customWidth="1"/>
    <col min="6668" max="6668" width="2.5703125" style="143" customWidth="1"/>
    <col min="6669" max="6912" width="11.5703125" style="143"/>
    <col min="6913" max="6913" width="17.7109375" style="143" customWidth="1"/>
    <col min="6914" max="6914" width="18.85546875" style="143" bestFit="1" customWidth="1"/>
    <col min="6915" max="6915" width="12.85546875" style="143" bestFit="1" customWidth="1"/>
    <col min="6916" max="6916" width="18.85546875" style="143" bestFit="1" customWidth="1"/>
    <col min="6917" max="6917" width="16" style="143" bestFit="1" customWidth="1"/>
    <col min="6918" max="6921" width="18.85546875" style="143" bestFit="1" customWidth="1"/>
    <col min="6922" max="6923" width="12.85546875" style="143" customWidth="1"/>
    <col min="6924" max="6924" width="2.5703125" style="143" customWidth="1"/>
    <col min="6925" max="7168" width="11.5703125" style="143"/>
    <col min="7169" max="7169" width="17.7109375" style="143" customWidth="1"/>
    <col min="7170" max="7170" width="18.85546875" style="143" bestFit="1" customWidth="1"/>
    <col min="7171" max="7171" width="12.85546875" style="143" bestFit="1" customWidth="1"/>
    <col min="7172" max="7172" width="18.85546875" style="143" bestFit="1" customWidth="1"/>
    <col min="7173" max="7173" width="16" style="143" bestFit="1" customWidth="1"/>
    <col min="7174" max="7177" width="18.85546875" style="143" bestFit="1" customWidth="1"/>
    <col min="7178" max="7179" width="12.85546875" style="143" customWidth="1"/>
    <col min="7180" max="7180" width="2.5703125" style="143" customWidth="1"/>
    <col min="7181" max="7424" width="11.5703125" style="143"/>
    <col min="7425" max="7425" width="17.7109375" style="143" customWidth="1"/>
    <col min="7426" max="7426" width="18.85546875" style="143" bestFit="1" customWidth="1"/>
    <col min="7427" max="7427" width="12.85546875" style="143" bestFit="1" customWidth="1"/>
    <col min="7428" max="7428" width="18.85546875" style="143" bestFit="1" customWidth="1"/>
    <col min="7429" max="7429" width="16" style="143" bestFit="1" customWidth="1"/>
    <col min="7430" max="7433" width="18.85546875" style="143" bestFit="1" customWidth="1"/>
    <col min="7434" max="7435" width="12.85546875" style="143" customWidth="1"/>
    <col min="7436" max="7436" width="2.5703125" style="143" customWidth="1"/>
    <col min="7437" max="7680" width="11.5703125" style="143"/>
    <col min="7681" max="7681" width="17.7109375" style="143" customWidth="1"/>
    <col min="7682" max="7682" width="18.85546875" style="143" bestFit="1" customWidth="1"/>
    <col min="7683" max="7683" width="12.85546875" style="143" bestFit="1" customWidth="1"/>
    <col min="7684" max="7684" width="18.85546875" style="143" bestFit="1" customWidth="1"/>
    <col min="7685" max="7685" width="16" style="143" bestFit="1" customWidth="1"/>
    <col min="7686" max="7689" width="18.85546875" style="143" bestFit="1" customWidth="1"/>
    <col min="7690" max="7691" width="12.85546875" style="143" customWidth="1"/>
    <col min="7692" max="7692" width="2.5703125" style="143" customWidth="1"/>
    <col min="7693" max="7936" width="11.5703125" style="143"/>
    <col min="7937" max="7937" width="17.7109375" style="143" customWidth="1"/>
    <col min="7938" max="7938" width="18.85546875" style="143" bestFit="1" customWidth="1"/>
    <col min="7939" max="7939" width="12.85546875" style="143" bestFit="1" customWidth="1"/>
    <col min="7940" max="7940" width="18.85546875" style="143" bestFit="1" customWidth="1"/>
    <col min="7941" max="7941" width="16" style="143" bestFit="1" customWidth="1"/>
    <col min="7942" max="7945" width="18.85546875" style="143" bestFit="1" customWidth="1"/>
    <col min="7946" max="7947" width="12.85546875" style="143" customWidth="1"/>
    <col min="7948" max="7948" width="2.5703125" style="143" customWidth="1"/>
    <col min="7949" max="8192" width="11.5703125" style="143"/>
    <col min="8193" max="8193" width="17.7109375" style="143" customWidth="1"/>
    <col min="8194" max="8194" width="18.85546875" style="143" bestFit="1" customWidth="1"/>
    <col min="8195" max="8195" width="12.85546875" style="143" bestFit="1" customWidth="1"/>
    <col min="8196" max="8196" width="18.85546875" style="143" bestFit="1" customWidth="1"/>
    <col min="8197" max="8197" width="16" style="143" bestFit="1" customWidth="1"/>
    <col min="8198" max="8201" width="18.85546875" style="143" bestFit="1" customWidth="1"/>
    <col min="8202" max="8203" width="12.85546875" style="143" customWidth="1"/>
    <col min="8204" max="8204" width="2.5703125" style="143" customWidth="1"/>
    <col min="8205" max="8448" width="11.5703125" style="143"/>
    <col min="8449" max="8449" width="17.7109375" style="143" customWidth="1"/>
    <col min="8450" max="8450" width="18.85546875" style="143" bestFit="1" customWidth="1"/>
    <col min="8451" max="8451" width="12.85546875" style="143" bestFit="1" customWidth="1"/>
    <col min="8452" max="8452" width="18.85546875" style="143" bestFit="1" customWidth="1"/>
    <col min="8453" max="8453" width="16" style="143" bestFit="1" customWidth="1"/>
    <col min="8454" max="8457" width="18.85546875" style="143" bestFit="1" customWidth="1"/>
    <col min="8458" max="8459" width="12.85546875" style="143" customWidth="1"/>
    <col min="8460" max="8460" width="2.5703125" style="143" customWidth="1"/>
    <col min="8461" max="8704" width="11.5703125" style="143"/>
    <col min="8705" max="8705" width="17.7109375" style="143" customWidth="1"/>
    <col min="8706" max="8706" width="18.85546875" style="143" bestFit="1" customWidth="1"/>
    <col min="8707" max="8707" width="12.85546875" style="143" bestFit="1" customWidth="1"/>
    <col min="8708" max="8708" width="18.85546875" style="143" bestFit="1" customWidth="1"/>
    <col min="8709" max="8709" width="16" style="143" bestFit="1" customWidth="1"/>
    <col min="8710" max="8713" width="18.85546875" style="143" bestFit="1" customWidth="1"/>
    <col min="8714" max="8715" width="12.85546875" style="143" customWidth="1"/>
    <col min="8716" max="8716" width="2.5703125" style="143" customWidth="1"/>
    <col min="8717" max="8960" width="11.5703125" style="143"/>
    <col min="8961" max="8961" width="17.7109375" style="143" customWidth="1"/>
    <col min="8962" max="8962" width="18.85546875" style="143" bestFit="1" customWidth="1"/>
    <col min="8963" max="8963" width="12.85546875" style="143" bestFit="1" customWidth="1"/>
    <col min="8964" max="8964" width="18.85546875" style="143" bestFit="1" customWidth="1"/>
    <col min="8965" max="8965" width="16" style="143" bestFit="1" customWidth="1"/>
    <col min="8966" max="8969" width="18.85546875" style="143" bestFit="1" customWidth="1"/>
    <col min="8970" max="8971" width="12.85546875" style="143" customWidth="1"/>
    <col min="8972" max="8972" width="2.5703125" style="143" customWidth="1"/>
    <col min="8973" max="9216" width="11.5703125" style="143"/>
    <col min="9217" max="9217" width="17.7109375" style="143" customWidth="1"/>
    <col min="9218" max="9218" width="18.85546875" style="143" bestFit="1" customWidth="1"/>
    <col min="9219" max="9219" width="12.85546875" style="143" bestFit="1" customWidth="1"/>
    <col min="9220" max="9220" width="18.85546875" style="143" bestFit="1" customWidth="1"/>
    <col min="9221" max="9221" width="16" style="143" bestFit="1" customWidth="1"/>
    <col min="9222" max="9225" width="18.85546875" style="143" bestFit="1" customWidth="1"/>
    <col min="9226" max="9227" width="12.85546875" style="143" customWidth="1"/>
    <col min="9228" max="9228" width="2.5703125" style="143" customWidth="1"/>
    <col min="9229" max="9472" width="11.5703125" style="143"/>
    <col min="9473" max="9473" width="17.7109375" style="143" customWidth="1"/>
    <col min="9474" max="9474" width="18.85546875" style="143" bestFit="1" customWidth="1"/>
    <col min="9475" max="9475" width="12.85546875" style="143" bestFit="1" customWidth="1"/>
    <col min="9476" max="9476" width="18.85546875" style="143" bestFit="1" customWidth="1"/>
    <col min="9477" max="9477" width="16" style="143" bestFit="1" customWidth="1"/>
    <col min="9478" max="9481" width="18.85546875" style="143" bestFit="1" customWidth="1"/>
    <col min="9482" max="9483" width="12.85546875" style="143" customWidth="1"/>
    <col min="9484" max="9484" width="2.5703125" style="143" customWidth="1"/>
    <col min="9485" max="9728" width="11.5703125" style="143"/>
    <col min="9729" max="9729" width="17.7109375" style="143" customWidth="1"/>
    <col min="9730" max="9730" width="18.85546875" style="143" bestFit="1" customWidth="1"/>
    <col min="9731" max="9731" width="12.85546875" style="143" bestFit="1" customWidth="1"/>
    <col min="9732" max="9732" width="18.85546875" style="143" bestFit="1" customWidth="1"/>
    <col min="9733" max="9733" width="16" style="143" bestFit="1" customWidth="1"/>
    <col min="9734" max="9737" width="18.85546875" style="143" bestFit="1" customWidth="1"/>
    <col min="9738" max="9739" width="12.85546875" style="143" customWidth="1"/>
    <col min="9740" max="9740" width="2.5703125" style="143" customWidth="1"/>
    <col min="9741" max="9984" width="11.5703125" style="143"/>
    <col min="9985" max="9985" width="17.7109375" style="143" customWidth="1"/>
    <col min="9986" max="9986" width="18.85546875" style="143" bestFit="1" customWidth="1"/>
    <col min="9987" max="9987" width="12.85546875" style="143" bestFit="1" customWidth="1"/>
    <col min="9988" max="9988" width="18.85546875" style="143" bestFit="1" customWidth="1"/>
    <col min="9989" max="9989" width="16" style="143" bestFit="1" customWidth="1"/>
    <col min="9990" max="9993" width="18.85546875" style="143" bestFit="1" customWidth="1"/>
    <col min="9994" max="9995" width="12.85546875" style="143" customWidth="1"/>
    <col min="9996" max="9996" width="2.5703125" style="143" customWidth="1"/>
    <col min="9997" max="10240" width="11.5703125" style="143"/>
    <col min="10241" max="10241" width="17.7109375" style="143" customWidth="1"/>
    <col min="10242" max="10242" width="18.85546875" style="143" bestFit="1" customWidth="1"/>
    <col min="10243" max="10243" width="12.85546875" style="143" bestFit="1" customWidth="1"/>
    <col min="10244" max="10244" width="18.85546875" style="143" bestFit="1" customWidth="1"/>
    <col min="10245" max="10245" width="16" style="143" bestFit="1" customWidth="1"/>
    <col min="10246" max="10249" width="18.85546875" style="143" bestFit="1" customWidth="1"/>
    <col min="10250" max="10251" width="12.85546875" style="143" customWidth="1"/>
    <col min="10252" max="10252" width="2.5703125" style="143" customWidth="1"/>
    <col min="10253" max="10496" width="11.5703125" style="143"/>
    <col min="10497" max="10497" width="17.7109375" style="143" customWidth="1"/>
    <col min="10498" max="10498" width="18.85546875" style="143" bestFit="1" customWidth="1"/>
    <col min="10499" max="10499" width="12.85546875" style="143" bestFit="1" customWidth="1"/>
    <col min="10500" max="10500" width="18.85546875" style="143" bestFit="1" customWidth="1"/>
    <col min="10501" max="10501" width="16" style="143" bestFit="1" customWidth="1"/>
    <col min="10502" max="10505" width="18.85546875" style="143" bestFit="1" customWidth="1"/>
    <col min="10506" max="10507" width="12.85546875" style="143" customWidth="1"/>
    <col min="10508" max="10508" width="2.5703125" style="143" customWidth="1"/>
    <col min="10509" max="10752" width="11.5703125" style="143"/>
    <col min="10753" max="10753" width="17.7109375" style="143" customWidth="1"/>
    <col min="10754" max="10754" width="18.85546875" style="143" bestFit="1" customWidth="1"/>
    <col min="10755" max="10755" width="12.85546875" style="143" bestFit="1" customWidth="1"/>
    <col min="10756" max="10756" width="18.85546875" style="143" bestFit="1" customWidth="1"/>
    <col min="10757" max="10757" width="16" style="143" bestFit="1" customWidth="1"/>
    <col min="10758" max="10761" width="18.85546875" style="143" bestFit="1" customWidth="1"/>
    <col min="10762" max="10763" width="12.85546875" style="143" customWidth="1"/>
    <col min="10764" max="10764" width="2.5703125" style="143" customWidth="1"/>
    <col min="10765" max="11008" width="11.5703125" style="143"/>
    <col min="11009" max="11009" width="17.7109375" style="143" customWidth="1"/>
    <col min="11010" max="11010" width="18.85546875" style="143" bestFit="1" customWidth="1"/>
    <col min="11011" max="11011" width="12.85546875" style="143" bestFit="1" customWidth="1"/>
    <col min="11012" max="11012" width="18.85546875" style="143" bestFit="1" customWidth="1"/>
    <col min="11013" max="11013" width="16" style="143" bestFit="1" customWidth="1"/>
    <col min="11014" max="11017" width="18.85546875" style="143" bestFit="1" customWidth="1"/>
    <col min="11018" max="11019" width="12.85546875" style="143" customWidth="1"/>
    <col min="11020" max="11020" width="2.5703125" style="143" customWidth="1"/>
    <col min="11021" max="11264" width="11.5703125" style="143"/>
    <col min="11265" max="11265" width="17.7109375" style="143" customWidth="1"/>
    <col min="11266" max="11266" width="18.85546875" style="143" bestFit="1" customWidth="1"/>
    <col min="11267" max="11267" width="12.85546875" style="143" bestFit="1" customWidth="1"/>
    <col min="11268" max="11268" width="18.85546875" style="143" bestFit="1" customWidth="1"/>
    <col min="11269" max="11269" width="16" style="143" bestFit="1" customWidth="1"/>
    <col min="11270" max="11273" width="18.85546875" style="143" bestFit="1" customWidth="1"/>
    <col min="11274" max="11275" width="12.85546875" style="143" customWidth="1"/>
    <col min="11276" max="11276" width="2.5703125" style="143" customWidth="1"/>
    <col min="11277" max="11520" width="11.5703125" style="143"/>
    <col min="11521" max="11521" width="17.7109375" style="143" customWidth="1"/>
    <col min="11522" max="11522" width="18.85546875" style="143" bestFit="1" customWidth="1"/>
    <col min="11523" max="11523" width="12.85546875" style="143" bestFit="1" customWidth="1"/>
    <col min="11524" max="11524" width="18.85546875" style="143" bestFit="1" customWidth="1"/>
    <col min="11525" max="11525" width="16" style="143" bestFit="1" customWidth="1"/>
    <col min="11526" max="11529" width="18.85546875" style="143" bestFit="1" customWidth="1"/>
    <col min="11530" max="11531" width="12.85546875" style="143" customWidth="1"/>
    <col min="11532" max="11532" width="2.5703125" style="143" customWidth="1"/>
    <col min="11533" max="11776" width="11.5703125" style="143"/>
    <col min="11777" max="11777" width="17.7109375" style="143" customWidth="1"/>
    <col min="11778" max="11778" width="18.85546875" style="143" bestFit="1" customWidth="1"/>
    <col min="11779" max="11779" width="12.85546875" style="143" bestFit="1" customWidth="1"/>
    <col min="11780" max="11780" width="18.85546875" style="143" bestFit="1" customWidth="1"/>
    <col min="11781" max="11781" width="16" style="143" bestFit="1" customWidth="1"/>
    <col min="11782" max="11785" width="18.85546875" style="143" bestFit="1" customWidth="1"/>
    <col min="11786" max="11787" width="12.85546875" style="143" customWidth="1"/>
    <col min="11788" max="11788" width="2.5703125" style="143" customWidth="1"/>
    <col min="11789" max="12032" width="11.5703125" style="143"/>
    <col min="12033" max="12033" width="17.7109375" style="143" customWidth="1"/>
    <col min="12034" max="12034" width="18.85546875" style="143" bestFit="1" customWidth="1"/>
    <col min="12035" max="12035" width="12.85546875" style="143" bestFit="1" customWidth="1"/>
    <col min="12036" max="12036" width="18.85546875" style="143" bestFit="1" customWidth="1"/>
    <col min="12037" max="12037" width="16" style="143" bestFit="1" customWidth="1"/>
    <col min="12038" max="12041" width="18.85546875" style="143" bestFit="1" customWidth="1"/>
    <col min="12042" max="12043" width="12.85546875" style="143" customWidth="1"/>
    <col min="12044" max="12044" width="2.5703125" style="143" customWidth="1"/>
    <col min="12045" max="12288" width="11.5703125" style="143"/>
    <col min="12289" max="12289" width="17.7109375" style="143" customWidth="1"/>
    <col min="12290" max="12290" width="18.85546875" style="143" bestFit="1" customWidth="1"/>
    <col min="12291" max="12291" width="12.85546875" style="143" bestFit="1" customWidth="1"/>
    <col min="12292" max="12292" width="18.85546875" style="143" bestFit="1" customWidth="1"/>
    <col min="12293" max="12293" width="16" style="143" bestFit="1" customWidth="1"/>
    <col min="12294" max="12297" width="18.85546875" style="143" bestFit="1" customWidth="1"/>
    <col min="12298" max="12299" width="12.85546875" style="143" customWidth="1"/>
    <col min="12300" max="12300" width="2.5703125" style="143" customWidth="1"/>
    <col min="12301" max="12544" width="11.5703125" style="143"/>
    <col min="12545" max="12545" width="17.7109375" style="143" customWidth="1"/>
    <col min="12546" max="12546" width="18.85546875" style="143" bestFit="1" customWidth="1"/>
    <col min="12547" max="12547" width="12.85546875" style="143" bestFit="1" customWidth="1"/>
    <col min="12548" max="12548" width="18.85546875" style="143" bestFit="1" customWidth="1"/>
    <col min="12549" max="12549" width="16" style="143" bestFit="1" customWidth="1"/>
    <col min="12550" max="12553" width="18.85546875" style="143" bestFit="1" customWidth="1"/>
    <col min="12554" max="12555" width="12.85546875" style="143" customWidth="1"/>
    <col min="12556" max="12556" width="2.5703125" style="143" customWidth="1"/>
    <col min="12557" max="12800" width="11.5703125" style="143"/>
    <col min="12801" max="12801" width="17.7109375" style="143" customWidth="1"/>
    <col min="12802" max="12802" width="18.85546875" style="143" bestFit="1" customWidth="1"/>
    <col min="12803" max="12803" width="12.85546875" style="143" bestFit="1" customWidth="1"/>
    <col min="12804" max="12804" width="18.85546875" style="143" bestFit="1" customWidth="1"/>
    <col min="12805" max="12805" width="16" style="143" bestFit="1" customWidth="1"/>
    <col min="12806" max="12809" width="18.85546875" style="143" bestFit="1" customWidth="1"/>
    <col min="12810" max="12811" width="12.85546875" style="143" customWidth="1"/>
    <col min="12812" max="12812" width="2.5703125" style="143" customWidth="1"/>
    <col min="12813" max="13056" width="11.5703125" style="143"/>
    <col min="13057" max="13057" width="17.7109375" style="143" customWidth="1"/>
    <col min="13058" max="13058" width="18.85546875" style="143" bestFit="1" customWidth="1"/>
    <col min="13059" max="13059" width="12.85546875" style="143" bestFit="1" customWidth="1"/>
    <col min="13060" max="13060" width="18.85546875" style="143" bestFit="1" customWidth="1"/>
    <col min="13061" max="13061" width="16" style="143" bestFit="1" customWidth="1"/>
    <col min="13062" max="13065" width="18.85546875" style="143" bestFit="1" customWidth="1"/>
    <col min="13066" max="13067" width="12.85546875" style="143" customWidth="1"/>
    <col min="13068" max="13068" width="2.5703125" style="143" customWidth="1"/>
    <col min="13069" max="13312" width="11.5703125" style="143"/>
    <col min="13313" max="13313" width="17.7109375" style="143" customWidth="1"/>
    <col min="13314" max="13314" width="18.85546875" style="143" bestFit="1" customWidth="1"/>
    <col min="13315" max="13315" width="12.85546875" style="143" bestFit="1" customWidth="1"/>
    <col min="13316" max="13316" width="18.85546875" style="143" bestFit="1" customWidth="1"/>
    <col min="13317" max="13317" width="16" style="143" bestFit="1" customWidth="1"/>
    <col min="13318" max="13321" width="18.85546875" style="143" bestFit="1" customWidth="1"/>
    <col min="13322" max="13323" width="12.85546875" style="143" customWidth="1"/>
    <col min="13324" max="13324" width="2.5703125" style="143" customWidth="1"/>
    <col min="13325" max="13568" width="11.5703125" style="143"/>
    <col min="13569" max="13569" width="17.7109375" style="143" customWidth="1"/>
    <col min="13570" max="13570" width="18.85546875" style="143" bestFit="1" customWidth="1"/>
    <col min="13571" max="13571" width="12.85546875" style="143" bestFit="1" customWidth="1"/>
    <col min="13572" max="13572" width="18.85546875" style="143" bestFit="1" customWidth="1"/>
    <col min="13573" max="13573" width="16" style="143" bestFit="1" customWidth="1"/>
    <col min="13574" max="13577" width="18.85546875" style="143" bestFit="1" customWidth="1"/>
    <col min="13578" max="13579" width="12.85546875" style="143" customWidth="1"/>
    <col min="13580" max="13580" width="2.5703125" style="143" customWidth="1"/>
    <col min="13581" max="13824" width="11.5703125" style="143"/>
    <col min="13825" max="13825" width="17.7109375" style="143" customWidth="1"/>
    <col min="13826" max="13826" width="18.85546875" style="143" bestFit="1" customWidth="1"/>
    <col min="13827" max="13827" width="12.85546875" style="143" bestFit="1" customWidth="1"/>
    <col min="13828" max="13828" width="18.85546875" style="143" bestFit="1" customWidth="1"/>
    <col min="13829" max="13829" width="16" style="143" bestFit="1" customWidth="1"/>
    <col min="13830" max="13833" width="18.85546875" style="143" bestFit="1" customWidth="1"/>
    <col min="13834" max="13835" width="12.85546875" style="143" customWidth="1"/>
    <col min="13836" max="13836" width="2.5703125" style="143" customWidth="1"/>
    <col min="13837" max="14080" width="11.5703125" style="143"/>
    <col min="14081" max="14081" width="17.7109375" style="143" customWidth="1"/>
    <col min="14082" max="14082" width="18.85546875" style="143" bestFit="1" customWidth="1"/>
    <col min="14083" max="14083" width="12.85546875" style="143" bestFit="1" customWidth="1"/>
    <col min="14084" max="14084" width="18.85546875" style="143" bestFit="1" customWidth="1"/>
    <col min="14085" max="14085" width="16" style="143" bestFit="1" customWidth="1"/>
    <col min="14086" max="14089" width="18.85546875" style="143" bestFit="1" customWidth="1"/>
    <col min="14090" max="14091" width="12.85546875" style="143" customWidth="1"/>
    <col min="14092" max="14092" width="2.5703125" style="143" customWidth="1"/>
    <col min="14093" max="14336" width="11.5703125" style="143"/>
    <col min="14337" max="14337" width="17.7109375" style="143" customWidth="1"/>
    <col min="14338" max="14338" width="18.85546875" style="143" bestFit="1" customWidth="1"/>
    <col min="14339" max="14339" width="12.85546875" style="143" bestFit="1" customWidth="1"/>
    <col min="14340" max="14340" width="18.85546875" style="143" bestFit="1" customWidth="1"/>
    <col min="14341" max="14341" width="16" style="143" bestFit="1" customWidth="1"/>
    <col min="14342" max="14345" width="18.85546875" style="143" bestFit="1" customWidth="1"/>
    <col min="14346" max="14347" width="12.85546875" style="143" customWidth="1"/>
    <col min="14348" max="14348" width="2.5703125" style="143" customWidth="1"/>
    <col min="14349" max="14592" width="11.5703125" style="143"/>
    <col min="14593" max="14593" width="17.7109375" style="143" customWidth="1"/>
    <col min="14594" max="14594" width="18.85546875" style="143" bestFit="1" customWidth="1"/>
    <col min="14595" max="14595" width="12.85546875" style="143" bestFit="1" customWidth="1"/>
    <col min="14596" max="14596" width="18.85546875" style="143" bestFit="1" customWidth="1"/>
    <col min="14597" max="14597" width="16" style="143" bestFit="1" customWidth="1"/>
    <col min="14598" max="14601" width="18.85546875" style="143" bestFit="1" customWidth="1"/>
    <col min="14602" max="14603" width="12.85546875" style="143" customWidth="1"/>
    <col min="14604" max="14604" width="2.5703125" style="143" customWidth="1"/>
    <col min="14605" max="14848" width="11.5703125" style="143"/>
    <col min="14849" max="14849" width="17.7109375" style="143" customWidth="1"/>
    <col min="14850" max="14850" width="18.85546875" style="143" bestFit="1" customWidth="1"/>
    <col min="14851" max="14851" width="12.85546875" style="143" bestFit="1" customWidth="1"/>
    <col min="14852" max="14852" width="18.85546875" style="143" bestFit="1" customWidth="1"/>
    <col min="14853" max="14853" width="16" style="143" bestFit="1" customWidth="1"/>
    <col min="14854" max="14857" width="18.85546875" style="143" bestFit="1" customWidth="1"/>
    <col min="14858" max="14859" width="12.85546875" style="143" customWidth="1"/>
    <col min="14860" max="14860" width="2.5703125" style="143" customWidth="1"/>
    <col min="14861" max="15104" width="11.5703125" style="143"/>
    <col min="15105" max="15105" width="17.7109375" style="143" customWidth="1"/>
    <col min="15106" max="15106" width="18.85546875" style="143" bestFit="1" customWidth="1"/>
    <col min="15107" max="15107" width="12.85546875" style="143" bestFit="1" customWidth="1"/>
    <col min="15108" max="15108" width="18.85546875" style="143" bestFit="1" customWidth="1"/>
    <col min="15109" max="15109" width="16" style="143" bestFit="1" customWidth="1"/>
    <col min="15110" max="15113" width="18.85546875" style="143" bestFit="1" customWidth="1"/>
    <col min="15114" max="15115" width="12.85546875" style="143" customWidth="1"/>
    <col min="15116" max="15116" width="2.5703125" style="143" customWidth="1"/>
    <col min="15117" max="15360" width="11.5703125" style="143"/>
    <col min="15361" max="15361" width="17.7109375" style="143" customWidth="1"/>
    <col min="15362" max="15362" width="18.85546875" style="143" bestFit="1" customWidth="1"/>
    <col min="15363" max="15363" width="12.85546875" style="143" bestFit="1" customWidth="1"/>
    <col min="15364" max="15364" width="18.85546875" style="143" bestFit="1" customWidth="1"/>
    <col min="15365" max="15365" width="16" style="143" bestFit="1" customWidth="1"/>
    <col min="15366" max="15369" width="18.85546875" style="143" bestFit="1" customWidth="1"/>
    <col min="15370" max="15371" width="12.85546875" style="143" customWidth="1"/>
    <col min="15372" max="15372" width="2.5703125" style="143" customWidth="1"/>
    <col min="15373" max="15616" width="11.5703125" style="143"/>
    <col min="15617" max="15617" width="17.7109375" style="143" customWidth="1"/>
    <col min="15618" max="15618" width="18.85546875" style="143" bestFit="1" customWidth="1"/>
    <col min="15619" max="15619" width="12.85546875" style="143" bestFit="1" customWidth="1"/>
    <col min="15620" max="15620" width="18.85546875" style="143" bestFit="1" customWidth="1"/>
    <col min="15621" max="15621" width="16" style="143" bestFit="1" customWidth="1"/>
    <col min="15622" max="15625" width="18.85546875" style="143" bestFit="1" customWidth="1"/>
    <col min="15626" max="15627" width="12.85546875" style="143" customWidth="1"/>
    <col min="15628" max="15628" width="2.5703125" style="143" customWidth="1"/>
    <col min="15629" max="15872" width="11.5703125" style="143"/>
    <col min="15873" max="15873" width="17.7109375" style="143" customWidth="1"/>
    <col min="15874" max="15874" width="18.85546875" style="143" bestFit="1" customWidth="1"/>
    <col min="15875" max="15875" width="12.85546875" style="143" bestFit="1" customWidth="1"/>
    <col min="15876" max="15876" width="18.85546875" style="143" bestFit="1" customWidth="1"/>
    <col min="15877" max="15877" width="16" style="143" bestFit="1" customWidth="1"/>
    <col min="15878" max="15881" width="18.85546875" style="143" bestFit="1" customWidth="1"/>
    <col min="15882" max="15883" width="12.85546875" style="143" customWidth="1"/>
    <col min="15884" max="15884" width="2.5703125" style="143" customWidth="1"/>
    <col min="15885" max="16128" width="11.5703125" style="143"/>
    <col min="16129" max="16129" width="17.7109375" style="143" customWidth="1"/>
    <col min="16130" max="16130" width="18.85546875" style="143" bestFit="1" customWidth="1"/>
    <col min="16131" max="16131" width="12.85546875" style="143" bestFit="1" customWidth="1"/>
    <col min="16132" max="16132" width="18.85546875" style="143" bestFit="1" customWidth="1"/>
    <col min="16133" max="16133" width="16" style="143" bestFit="1" customWidth="1"/>
    <col min="16134" max="16137" width="18.85546875" style="143" bestFit="1" customWidth="1"/>
    <col min="16138" max="16139" width="12.85546875" style="143" customWidth="1"/>
    <col min="16140" max="16140" width="2.5703125" style="143" customWidth="1"/>
    <col min="16141" max="16384" width="11.5703125" style="143"/>
  </cols>
  <sheetData>
    <row r="1" spans="1:26">
      <c r="A1" s="173" t="s">
        <v>251</v>
      </c>
    </row>
    <row r="2" spans="1:26" ht="15.75">
      <c r="A2" s="136" t="s">
        <v>252</v>
      </c>
    </row>
    <row r="3" spans="1:26" ht="15.75">
      <c r="A3" s="136"/>
    </row>
    <row r="4" spans="1:26">
      <c r="A4" s="8" t="s">
        <v>353</v>
      </c>
    </row>
    <row r="5" spans="1:26">
      <c r="A5" s="150" t="s">
        <v>248</v>
      </c>
      <c r="B5" s="254" t="s">
        <v>198</v>
      </c>
      <c r="C5" s="254" t="s">
        <v>199</v>
      </c>
      <c r="D5" s="254" t="s">
        <v>200</v>
      </c>
      <c r="E5" s="254" t="s">
        <v>201</v>
      </c>
      <c r="F5" s="254" t="s">
        <v>202</v>
      </c>
      <c r="G5" s="254" t="s">
        <v>204</v>
      </c>
      <c r="H5" s="254" t="s">
        <v>203</v>
      </c>
      <c r="I5" s="254" t="s">
        <v>205</v>
      </c>
      <c r="J5" s="254" t="s">
        <v>26</v>
      </c>
      <c r="K5" s="254" t="s">
        <v>55</v>
      </c>
    </row>
    <row r="6" spans="1:26">
      <c r="A6" s="146">
        <v>2010</v>
      </c>
      <c r="B6" s="678">
        <v>8879</v>
      </c>
      <c r="C6" s="678">
        <v>7745</v>
      </c>
      <c r="D6" s="678">
        <v>1696</v>
      </c>
      <c r="E6" s="142">
        <v>118</v>
      </c>
      <c r="F6" s="678">
        <v>1579</v>
      </c>
      <c r="G6" s="142">
        <v>842</v>
      </c>
      <c r="H6" s="142">
        <v>523</v>
      </c>
      <c r="I6" s="142">
        <v>492</v>
      </c>
      <c r="J6" s="142">
        <v>29</v>
      </c>
      <c r="K6" s="678">
        <f>SUM(B6:J6)</f>
        <v>21903</v>
      </c>
    </row>
    <row r="7" spans="1:26">
      <c r="A7" s="146">
        <v>2011</v>
      </c>
      <c r="B7" s="678">
        <v>10721</v>
      </c>
      <c r="C7" s="678">
        <v>10235</v>
      </c>
      <c r="D7" s="678">
        <v>1523</v>
      </c>
      <c r="E7" s="142">
        <v>219</v>
      </c>
      <c r="F7" s="678">
        <v>2427</v>
      </c>
      <c r="G7" s="142">
        <v>776</v>
      </c>
      <c r="H7" s="678">
        <v>1030</v>
      </c>
      <c r="I7" s="142">
        <v>564</v>
      </c>
      <c r="J7" s="142">
        <v>31</v>
      </c>
      <c r="K7" s="678">
        <f>SUM(B7:J7)</f>
        <v>27526</v>
      </c>
    </row>
    <row r="8" spans="1:26">
      <c r="A8" s="146">
        <v>2012</v>
      </c>
      <c r="B8" s="678">
        <v>10731</v>
      </c>
      <c r="C8" s="678">
        <v>10746</v>
      </c>
      <c r="D8" s="678">
        <v>1352</v>
      </c>
      <c r="E8" s="142">
        <v>210</v>
      </c>
      <c r="F8" s="678">
        <v>2575</v>
      </c>
      <c r="G8" s="142">
        <v>558</v>
      </c>
      <c r="H8" s="142">
        <v>845</v>
      </c>
      <c r="I8" s="142">
        <v>428</v>
      </c>
      <c r="J8" s="142">
        <v>22</v>
      </c>
      <c r="K8" s="678">
        <f t="shared" ref="K8:K12" si="0">SUM(B8:J8)</f>
        <v>27467</v>
      </c>
    </row>
    <row r="9" spans="1:26">
      <c r="A9" s="146">
        <v>2013</v>
      </c>
      <c r="B9" s="678">
        <v>9821</v>
      </c>
      <c r="C9" s="678">
        <v>8536</v>
      </c>
      <c r="D9" s="678">
        <v>1414</v>
      </c>
      <c r="E9" s="142">
        <v>479</v>
      </c>
      <c r="F9" s="678">
        <v>1776</v>
      </c>
      <c r="G9" s="142">
        <v>528</v>
      </c>
      <c r="H9" s="142">
        <v>857</v>
      </c>
      <c r="I9" s="142">
        <v>356</v>
      </c>
      <c r="J9" s="142">
        <v>23</v>
      </c>
      <c r="K9" s="678">
        <f t="shared" si="0"/>
        <v>23790</v>
      </c>
    </row>
    <row r="10" spans="1:26">
      <c r="A10" s="146">
        <v>2014</v>
      </c>
      <c r="B10" s="678">
        <v>8875</v>
      </c>
      <c r="C10" s="678">
        <v>6729</v>
      </c>
      <c r="D10" s="678">
        <v>1504</v>
      </c>
      <c r="E10" s="142">
        <v>331</v>
      </c>
      <c r="F10" s="678">
        <v>1523</v>
      </c>
      <c r="G10" s="142">
        <v>540</v>
      </c>
      <c r="H10" s="142">
        <v>647</v>
      </c>
      <c r="I10" s="142">
        <v>360</v>
      </c>
      <c r="J10" s="142">
        <v>38</v>
      </c>
      <c r="K10" s="678">
        <f t="shared" si="0"/>
        <v>20547</v>
      </c>
    </row>
    <row r="11" spans="1:26">
      <c r="A11" s="146">
        <v>2015</v>
      </c>
      <c r="B11" s="678">
        <v>8167.541312653776</v>
      </c>
      <c r="C11" s="678">
        <v>6650.5953646963681</v>
      </c>
      <c r="D11" s="678">
        <v>1507.6585311955087</v>
      </c>
      <c r="E11" s="678">
        <v>137.79635297098301</v>
      </c>
      <c r="F11" s="678">
        <v>1548.2696011111268</v>
      </c>
      <c r="G11" s="678">
        <v>341.685340655076</v>
      </c>
      <c r="H11" s="678">
        <v>350.00259655641497</v>
      </c>
      <c r="I11" s="678">
        <v>219.63469285986599</v>
      </c>
      <c r="J11" s="678">
        <v>26.956227140133979</v>
      </c>
      <c r="K11" s="678">
        <f t="shared" si="0"/>
        <v>18950.140019839251</v>
      </c>
    </row>
    <row r="12" spans="1:26">
      <c r="A12" s="146">
        <v>2016</v>
      </c>
      <c r="B12" s="678">
        <v>10171.202800494437</v>
      </c>
      <c r="C12" s="678">
        <v>7385.9574342377318</v>
      </c>
      <c r="D12" s="678">
        <v>1465.4520841719275</v>
      </c>
      <c r="E12" s="678">
        <v>120.45621156886003</v>
      </c>
      <c r="F12" s="678">
        <v>1657.8745242177492</v>
      </c>
      <c r="G12" s="678">
        <v>344.26226528241506</v>
      </c>
      <c r="H12" s="678">
        <v>343.76033679517201</v>
      </c>
      <c r="I12" s="678">
        <v>272.67154160154439</v>
      </c>
      <c r="J12" s="678">
        <v>14.999100398455615</v>
      </c>
      <c r="K12" s="678">
        <f t="shared" si="0"/>
        <v>21776.636298768288</v>
      </c>
      <c r="M12" s="404"/>
      <c r="N12" s="404"/>
      <c r="O12" s="404"/>
      <c r="P12" s="404"/>
      <c r="Q12" s="404"/>
      <c r="R12" s="404"/>
      <c r="S12" s="404"/>
      <c r="T12" s="404"/>
    </row>
    <row r="13" spans="1:26">
      <c r="A13" s="146">
        <v>2017</v>
      </c>
      <c r="B13" s="678">
        <v>13773.190209452818</v>
      </c>
      <c r="C13" s="678">
        <v>7979.3150062432387</v>
      </c>
      <c r="D13" s="678">
        <v>2376.2998861161777</v>
      </c>
      <c r="E13" s="678">
        <v>118.029144359499</v>
      </c>
      <c r="F13" s="678">
        <v>1707.403931179932</v>
      </c>
      <c r="G13" s="678">
        <v>370.47615447265599</v>
      </c>
      <c r="H13" s="678">
        <v>426.70590445394396</v>
      </c>
      <c r="I13" s="678">
        <v>363.09769384747193</v>
      </c>
      <c r="J13" s="678">
        <v>44.063618152527965</v>
      </c>
      <c r="K13" s="678">
        <f>SUM(B13:J13)</f>
        <v>27158.581548278267</v>
      </c>
      <c r="M13" s="404"/>
      <c r="N13" s="404"/>
      <c r="O13" s="404"/>
      <c r="P13" s="404"/>
      <c r="Q13" s="404"/>
      <c r="R13" s="404"/>
      <c r="S13" s="404"/>
      <c r="T13" s="404"/>
    </row>
    <row r="14" spans="1:26">
      <c r="A14" s="146">
        <v>2018</v>
      </c>
      <c r="B14" s="678">
        <v>14925.368</v>
      </c>
      <c r="C14" s="678">
        <v>8239.1402999999991</v>
      </c>
      <c r="D14" s="678">
        <v>2563.0485999999996</v>
      </c>
      <c r="E14" s="678">
        <v>122.68863399999999</v>
      </c>
      <c r="F14" s="678">
        <v>1529.75296</v>
      </c>
      <c r="G14" s="678">
        <v>335.10894999999999</v>
      </c>
      <c r="H14" s="678">
        <v>485.82618000000002</v>
      </c>
      <c r="I14" s="678">
        <v>611.64472999999987</v>
      </c>
      <c r="J14" s="678">
        <v>10.907793754372005</v>
      </c>
      <c r="K14" s="678">
        <f>SUM(B14:J14)</f>
        <v>28823.486147754375</v>
      </c>
      <c r="M14" s="404"/>
      <c r="N14" s="404"/>
      <c r="O14" s="404"/>
      <c r="P14" s="404"/>
      <c r="Q14" s="404"/>
      <c r="R14" s="404"/>
      <c r="S14" s="404"/>
      <c r="T14" s="404"/>
    </row>
    <row r="15" spans="1:26">
      <c r="A15" s="144" t="s">
        <v>573</v>
      </c>
      <c r="B15" s="149">
        <f>SUM(B16:B21)</f>
        <v>6652.3459213266278</v>
      </c>
      <c r="C15" s="149">
        <f t="shared" ref="C15:J15" si="1">SUM(C16:C21)</f>
        <v>3849.5669455257889</v>
      </c>
      <c r="D15" s="149">
        <f t="shared" si="1"/>
        <v>1093.3833412750701</v>
      </c>
      <c r="E15" s="149">
        <f t="shared" si="1"/>
        <v>31.139899110727001</v>
      </c>
      <c r="F15" s="149">
        <f>SUM(F16:F21)</f>
        <v>708.74086862980914</v>
      </c>
      <c r="G15" s="149">
        <f t="shared" si="1"/>
        <v>203.95809631666458</v>
      </c>
      <c r="H15" s="149">
        <f t="shared" si="1"/>
        <v>405.99971102602404</v>
      </c>
      <c r="I15" s="149">
        <f t="shared" si="1"/>
        <v>315.83717107446239</v>
      </c>
      <c r="J15" s="149">
        <f t="shared" si="1"/>
        <v>1.0597519255375969</v>
      </c>
      <c r="K15" s="149">
        <f>SUM(K16:K21)</f>
        <v>13262.031706210713</v>
      </c>
      <c r="M15" s="633"/>
      <c r="N15" s="404"/>
      <c r="O15" s="404"/>
      <c r="P15" s="404"/>
      <c r="Q15" s="404"/>
      <c r="R15" s="404"/>
      <c r="S15" s="404"/>
      <c r="T15" s="404"/>
    </row>
    <row r="16" spans="1:26">
      <c r="A16" s="679" t="s">
        <v>137</v>
      </c>
      <c r="B16" s="678">
        <v>1084.5440492134601</v>
      </c>
      <c r="C16" s="680">
        <v>703.06820665514704</v>
      </c>
      <c r="D16" s="678">
        <v>130.18046465010801</v>
      </c>
      <c r="E16" s="678">
        <v>4.2344534870950001</v>
      </c>
      <c r="F16" s="678">
        <v>104.86271570861901</v>
      </c>
      <c r="G16" s="678">
        <v>21.932548852698801</v>
      </c>
      <c r="H16" s="678">
        <v>67.514984034603003</v>
      </c>
      <c r="I16" s="678">
        <v>68.0025101752707</v>
      </c>
      <c r="J16" s="403">
        <v>0.12729282472929501</v>
      </c>
      <c r="K16" s="678">
        <f>SUM(B16:J16)</f>
        <v>2184.4672256017307</v>
      </c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</row>
    <row r="17" spans="1:26">
      <c r="A17" s="679" t="s">
        <v>138</v>
      </c>
      <c r="B17" s="678">
        <v>976.91966713693796</v>
      </c>
      <c r="C17" s="680">
        <v>594.48674437059003</v>
      </c>
      <c r="D17" s="678">
        <v>160.69859191373101</v>
      </c>
      <c r="E17" s="678">
        <v>6.6070955531279996</v>
      </c>
      <c r="F17" s="678">
        <v>124.42825016695799</v>
      </c>
      <c r="G17" s="678">
        <v>37.099828142265402</v>
      </c>
      <c r="H17" s="678">
        <v>60.564246669928004</v>
      </c>
      <c r="I17" s="678">
        <v>28.743793305766701</v>
      </c>
      <c r="J17" s="403">
        <v>0.32563869423331199</v>
      </c>
      <c r="K17" s="678">
        <f>SUM(B17:J17)</f>
        <v>1989.8738559535382</v>
      </c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  <c r="Z17" s="681"/>
    </row>
    <row r="18" spans="1:26">
      <c r="A18" s="679" t="s">
        <v>139</v>
      </c>
      <c r="B18" s="678">
        <v>1000.78599252718</v>
      </c>
      <c r="C18" s="680">
        <v>621.98690324361803</v>
      </c>
      <c r="D18" s="678">
        <v>236.96980941553099</v>
      </c>
      <c r="E18" s="678">
        <v>2.7581604934800001</v>
      </c>
      <c r="F18" s="678">
        <v>107.203531073045</v>
      </c>
      <c r="G18" s="678">
        <v>38.2054059037076</v>
      </c>
      <c r="H18" s="678">
        <v>68.896899652287004</v>
      </c>
      <c r="I18" s="678">
        <v>52.934608405068403</v>
      </c>
      <c r="J18" s="380">
        <v>0.22779459493159501</v>
      </c>
      <c r="K18" s="678">
        <f>SUM(B18:J18)</f>
        <v>2129.9691053088491</v>
      </c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</row>
    <row r="19" spans="1:26">
      <c r="A19" s="679" t="s">
        <v>140</v>
      </c>
      <c r="B19" s="678">
        <v>1310.14890940806</v>
      </c>
      <c r="C19" s="680">
        <v>554.397134220515</v>
      </c>
      <c r="D19" s="678">
        <v>147.28176689981001</v>
      </c>
      <c r="E19" s="678">
        <v>5.2118839913399997</v>
      </c>
      <c r="F19" s="678">
        <v>131.149976547124</v>
      </c>
      <c r="G19" s="678">
        <v>35.812407638147398</v>
      </c>
      <c r="H19" s="678">
        <v>66.724817393541997</v>
      </c>
      <c r="I19" s="678">
        <v>32.8293779334508</v>
      </c>
      <c r="J19" s="380">
        <v>4.3620665492127798E-3</v>
      </c>
      <c r="K19" s="678">
        <f>SUM(B19:J19)</f>
        <v>2283.5606360985385</v>
      </c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</row>
    <row r="20" spans="1:26">
      <c r="A20" s="679" t="s">
        <v>516</v>
      </c>
      <c r="B20" s="678">
        <v>1097.94457982053</v>
      </c>
      <c r="C20" s="680">
        <v>687.84563830682202</v>
      </c>
      <c r="D20" s="678">
        <v>225.80876724009499</v>
      </c>
      <c r="E20" s="678">
        <v>7.1215755549840001</v>
      </c>
      <c r="F20" s="678">
        <v>94.411999744588201</v>
      </c>
      <c r="G20" s="678">
        <v>30.078908757675499</v>
      </c>
      <c r="H20" s="678">
        <v>66.430527293983999</v>
      </c>
      <c r="I20" s="678">
        <v>57.725208737722198</v>
      </c>
      <c r="J20" s="380">
        <v>0.21699426227780799</v>
      </c>
      <c r="K20" s="678">
        <f t="shared" ref="K20:K21" si="2">SUM(B20:J20)</f>
        <v>2267.584199718679</v>
      </c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</row>
    <row r="21" spans="1:26">
      <c r="A21" s="679" t="s">
        <v>520</v>
      </c>
      <c r="B21" s="678">
        <v>1182.00272322046</v>
      </c>
      <c r="C21" s="680">
        <v>687.78231872909703</v>
      </c>
      <c r="D21" s="678">
        <v>192.44394115579499</v>
      </c>
      <c r="E21" s="678">
        <v>5.2067300307000002</v>
      </c>
      <c r="F21" s="678">
        <v>146.68439538947499</v>
      </c>
      <c r="G21" s="678">
        <v>40.828997022169901</v>
      </c>
      <c r="H21" s="678">
        <v>75.868235981680002</v>
      </c>
      <c r="I21" s="678">
        <v>75.601672517183601</v>
      </c>
      <c r="J21" s="380">
        <v>0.157669482816374</v>
      </c>
      <c r="K21" s="678">
        <f t="shared" si="2"/>
        <v>2406.5766835293766</v>
      </c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</row>
    <row r="22" spans="1:26">
      <c r="A22" s="679"/>
      <c r="B22" s="678"/>
      <c r="C22" s="680"/>
      <c r="D22" s="404"/>
      <c r="E22" s="678"/>
      <c r="F22" s="678"/>
      <c r="G22" s="678"/>
      <c r="H22" s="678"/>
      <c r="I22" s="678"/>
      <c r="J22" s="380"/>
      <c r="K22" s="678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1"/>
    </row>
    <row r="23" spans="1:26" ht="15.75" hidden="1">
      <c r="A23" s="147" t="s">
        <v>574</v>
      </c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</row>
    <row r="24" spans="1:26" hidden="1">
      <c r="A24" s="679" t="s">
        <v>575</v>
      </c>
      <c r="B24" s="678">
        <v>1416.9763488861299</v>
      </c>
      <c r="C24" s="678">
        <v>716.41831581241297</v>
      </c>
      <c r="D24" s="678">
        <v>266.62562729156298</v>
      </c>
      <c r="E24" s="678">
        <v>12.51584572338</v>
      </c>
      <c r="F24" s="678">
        <v>116.02245015317401</v>
      </c>
      <c r="G24" s="678">
        <v>31.279702198117501</v>
      </c>
      <c r="H24" s="678">
        <v>31.029788223177</v>
      </c>
      <c r="I24" s="678">
        <v>63.6863992856102</v>
      </c>
      <c r="J24" s="682">
        <v>2.06991971438981</v>
      </c>
      <c r="K24" s="678">
        <f>SUM(B24:J24)</f>
        <v>2656.6243972879543</v>
      </c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</row>
    <row r="25" spans="1:26" hidden="1">
      <c r="A25" s="679" t="s">
        <v>518</v>
      </c>
      <c r="B25" s="678">
        <f>B21</f>
        <v>1182.00272322046</v>
      </c>
      <c r="C25" s="678">
        <f t="shared" ref="C25:I25" si="3">C21</f>
        <v>687.78231872909703</v>
      </c>
      <c r="D25" s="678">
        <f t="shared" si="3"/>
        <v>192.44394115579499</v>
      </c>
      <c r="E25" s="678">
        <f t="shared" si="3"/>
        <v>5.2067300307000002</v>
      </c>
      <c r="F25" s="678">
        <f t="shared" si="3"/>
        <v>146.68439538947499</v>
      </c>
      <c r="G25" s="678">
        <f t="shared" si="3"/>
        <v>40.828997022169901</v>
      </c>
      <c r="H25" s="678">
        <f t="shared" si="3"/>
        <v>75.868235981680002</v>
      </c>
      <c r="I25" s="678">
        <f t="shared" si="3"/>
        <v>75.601672517183601</v>
      </c>
      <c r="J25" s="678">
        <f>J21</f>
        <v>0.157669482816374</v>
      </c>
      <c r="K25" s="678">
        <f>SUM(B25:J25)</f>
        <v>2406.5766835293766</v>
      </c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</row>
    <row r="26" spans="1:26" hidden="1">
      <c r="A26" s="148" t="s">
        <v>249</v>
      </c>
      <c r="B26" s="683">
        <f>B25/B24-1</f>
        <v>-0.1658274860059451</v>
      </c>
      <c r="C26" s="426">
        <f t="shared" ref="C26:J26" si="4">C25/C24-1</f>
        <v>-3.9971056645645597E-2</v>
      </c>
      <c r="D26" s="426">
        <f t="shared" si="4"/>
        <v>-0.2782241410524583</v>
      </c>
      <c r="E26" s="426">
        <f t="shared" si="4"/>
        <v>-0.58398895721655775</v>
      </c>
      <c r="F26" s="426">
        <f t="shared" si="4"/>
        <v>0.26427596724444946</v>
      </c>
      <c r="G26" s="426">
        <f>G25/G24-1</f>
        <v>0.30528726787645377</v>
      </c>
      <c r="H26" s="426">
        <f t="shared" si="4"/>
        <v>1.4450130125287783</v>
      </c>
      <c r="I26" s="426">
        <f t="shared" si="4"/>
        <v>0.18709290154932079</v>
      </c>
      <c r="J26" s="426">
        <f t="shared" si="4"/>
        <v>-0.92382821337452059</v>
      </c>
      <c r="K26" s="426">
        <f>K25/K24-1</f>
        <v>-9.4122343382015861E-2</v>
      </c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</row>
    <row r="27" spans="1:26">
      <c r="A27" s="684"/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</row>
    <row r="28" spans="1:26" ht="15.75">
      <c r="A28" s="147" t="s">
        <v>576</v>
      </c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</row>
    <row r="29" spans="1:26">
      <c r="A29" s="679" t="s">
        <v>577</v>
      </c>
      <c r="B29" s="678">
        <v>7635.8183855384095</v>
      </c>
      <c r="C29" s="678">
        <v>4193.9107119208902</v>
      </c>
      <c r="D29" s="678">
        <v>1486.5202170330811</v>
      </c>
      <c r="E29" s="678">
        <v>65.474797111599003</v>
      </c>
      <c r="F29" s="678">
        <v>803.70930099925988</v>
      </c>
      <c r="G29" s="678">
        <v>181.5688979537407</v>
      </c>
      <c r="H29" s="678">
        <v>254.35747141481204</v>
      </c>
      <c r="I29" s="678">
        <v>287.79056289005217</v>
      </c>
      <c r="J29" s="682">
        <v>6.7830351099478232</v>
      </c>
      <c r="K29" s="678">
        <f>SUM(B29:J29)</f>
        <v>14915.933379971793</v>
      </c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</row>
    <row r="30" spans="1:26">
      <c r="A30" s="679" t="s">
        <v>578</v>
      </c>
      <c r="B30" s="678">
        <f>B15</f>
        <v>6652.3459213266278</v>
      </c>
      <c r="C30" s="678">
        <f t="shared" ref="C30:J30" si="5">C15</f>
        <v>3849.5669455257889</v>
      </c>
      <c r="D30" s="678">
        <f t="shared" si="5"/>
        <v>1093.3833412750701</v>
      </c>
      <c r="E30" s="678">
        <f t="shared" si="5"/>
        <v>31.139899110727001</v>
      </c>
      <c r="F30" s="678">
        <f t="shared" si="5"/>
        <v>708.74086862980914</v>
      </c>
      <c r="G30" s="678">
        <f t="shared" si="5"/>
        <v>203.95809631666458</v>
      </c>
      <c r="H30" s="678">
        <f t="shared" si="5"/>
        <v>405.99971102602404</v>
      </c>
      <c r="I30" s="678">
        <f t="shared" si="5"/>
        <v>315.83717107446239</v>
      </c>
      <c r="J30" s="682">
        <f t="shared" si="5"/>
        <v>1.0597519255375969</v>
      </c>
      <c r="K30" s="678">
        <f>SUM(B30:J30)</f>
        <v>13262.031706210713</v>
      </c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</row>
    <row r="31" spans="1:26">
      <c r="A31" s="148" t="s">
        <v>249</v>
      </c>
      <c r="B31" s="426">
        <f>B30/B29-1</f>
        <v>-0.12879725715771273</v>
      </c>
      <c r="C31" s="426">
        <f t="shared" ref="C31:J31" si="6">C30/C29-1</f>
        <v>-8.2105650322103596E-2</v>
      </c>
      <c r="D31" s="426">
        <f t="shared" si="6"/>
        <v>-0.26446789707486507</v>
      </c>
      <c r="E31" s="426">
        <f t="shared" si="6"/>
        <v>-0.52439869255875093</v>
      </c>
      <c r="F31" s="426">
        <f t="shared" si="6"/>
        <v>-0.11816266435062472</v>
      </c>
      <c r="G31" s="426">
        <f t="shared" si="6"/>
        <v>0.12330965608783995</v>
      </c>
      <c r="H31" s="426">
        <f t="shared" si="6"/>
        <v>0.5961776501697893</v>
      </c>
      <c r="I31" s="426">
        <f t="shared" si="6"/>
        <v>9.7454926606211023E-2</v>
      </c>
      <c r="J31" s="426">
        <f t="shared" si="6"/>
        <v>-0.8437643461430131</v>
      </c>
      <c r="K31" s="426">
        <f>K30/K29-1</f>
        <v>-0.11088154067393718</v>
      </c>
      <c r="M31" s="681"/>
      <c r="N31" s="681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  <c r="Z31" s="681"/>
    </row>
    <row r="32" spans="1:26">
      <c r="A32" s="679"/>
      <c r="B32" s="678"/>
      <c r="C32" s="680"/>
      <c r="D32" s="678"/>
      <c r="E32" s="678"/>
      <c r="F32" s="678"/>
      <c r="G32" s="678"/>
      <c r="H32" s="678"/>
      <c r="I32" s="678"/>
      <c r="J32" s="380"/>
      <c r="K32" s="678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</row>
    <row r="33" spans="1:12" ht="15.75" hidden="1">
      <c r="A33" s="147" t="s">
        <v>489</v>
      </c>
    </row>
    <row r="34" spans="1:12" hidden="1">
      <c r="A34" s="679" t="s">
        <v>514</v>
      </c>
      <c r="B34" s="678">
        <f>B18</f>
        <v>1000.78599252718</v>
      </c>
      <c r="C34" s="678">
        <f t="shared" ref="C34:J35" si="7">C18</f>
        <v>621.98690324361803</v>
      </c>
      <c r="D34" s="678">
        <f t="shared" si="7"/>
        <v>236.96980941553099</v>
      </c>
      <c r="E34" s="678">
        <f t="shared" si="7"/>
        <v>2.7581604934800001</v>
      </c>
      <c r="F34" s="678">
        <f t="shared" si="7"/>
        <v>107.203531073045</v>
      </c>
      <c r="G34" s="678">
        <f t="shared" si="7"/>
        <v>38.2054059037076</v>
      </c>
      <c r="H34" s="678">
        <f t="shared" si="7"/>
        <v>68.896899652287004</v>
      </c>
      <c r="I34" s="678">
        <f t="shared" si="7"/>
        <v>52.934608405068403</v>
      </c>
      <c r="J34" s="678">
        <f t="shared" si="7"/>
        <v>0.22779459493159501</v>
      </c>
      <c r="K34" s="678">
        <f>SUM(B34:J34)</f>
        <v>2129.9691053088491</v>
      </c>
    </row>
    <row r="35" spans="1:12" hidden="1">
      <c r="A35" s="679" t="s">
        <v>518</v>
      </c>
      <c r="B35" s="678">
        <f>B19</f>
        <v>1310.14890940806</v>
      </c>
      <c r="C35" s="678">
        <f t="shared" si="7"/>
        <v>554.397134220515</v>
      </c>
      <c r="D35" s="678">
        <f t="shared" si="7"/>
        <v>147.28176689981001</v>
      </c>
      <c r="E35" s="678">
        <f t="shared" si="7"/>
        <v>5.2118839913399997</v>
      </c>
      <c r="F35" s="678">
        <f t="shared" si="7"/>
        <v>131.149976547124</v>
      </c>
      <c r="G35" s="678">
        <f t="shared" si="7"/>
        <v>35.812407638147398</v>
      </c>
      <c r="H35" s="678">
        <f t="shared" si="7"/>
        <v>66.724817393541997</v>
      </c>
      <c r="I35" s="678">
        <f>I19</f>
        <v>32.8293779334508</v>
      </c>
      <c r="J35" s="678">
        <f t="shared" si="7"/>
        <v>4.3620665492127798E-3</v>
      </c>
      <c r="K35" s="678">
        <f>SUM(B35:J35)</f>
        <v>2283.5606360985385</v>
      </c>
    </row>
    <row r="36" spans="1:12" hidden="1">
      <c r="A36" s="148" t="s">
        <v>249</v>
      </c>
      <c r="B36" s="426">
        <f>B35/B34-1</f>
        <v>0.30911995090946287</v>
      </c>
      <c r="C36" s="426">
        <f t="shared" ref="C36:I36" si="8">C35/C34-1</f>
        <v>-0.10866751159972521</v>
      </c>
      <c r="D36" s="426">
        <f t="shared" si="8"/>
        <v>-0.37847877219857706</v>
      </c>
      <c r="E36" s="426">
        <f t="shared" si="8"/>
        <v>0.88962317590304929</v>
      </c>
      <c r="F36" s="426">
        <f t="shared" si="8"/>
        <v>0.22337366348280696</v>
      </c>
      <c r="G36" s="426">
        <f t="shared" si="8"/>
        <v>-6.2635069801155407E-2</v>
      </c>
      <c r="H36" s="426">
        <f t="shared" si="8"/>
        <v>-3.1526560261886938E-2</v>
      </c>
      <c r="I36" s="426">
        <f t="shared" si="8"/>
        <v>-0.37981258532730655</v>
      </c>
      <c r="J36" s="426">
        <f>J35/J34-1</f>
        <v>-0.98085087773692492</v>
      </c>
      <c r="K36" s="426">
        <f>K35/K34-1</f>
        <v>7.2109745820664539E-2</v>
      </c>
    </row>
    <row r="37" spans="1:12">
      <c r="B37" s="404"/>
      <c r="C37" s="404"/>
      <c r="D37" s="404"/>
      <c r="E37" s="404"/>
      <c r="F37" s="404"/>
      <c r="G37" s="404"/>
      <c r="H37" s="404"/>
      <c r="I37" s="404"/>
      <c r="J37" s="404"/>
    </row>
    <row r="38" spans="1:12"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</row>
    <row r="40" spans="1:12">
      <c r="A40" s="728" t="s">
        <v>250</v>
      </c>
      <c r="B40" s="728"/>
      <c r="C40" s="728"/>
      <c r="D40" s="728"/>
      <c r="E40" s="728"/>
      <c r="F40" s="728"/>
      <c r="G40" s="728"/>
      <c r="H40" s="728"/>
      <c r="I40" s="728"/>
      <c r="J40" s="728"/>
      <c r="K40" s="728"/>
    </row>
    <row r="56" spans="1:26" s="142" customFormat="1">
      <c r="A56" s="8" t="s">
        <v>256</v>
      </c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s="142" customFormat="1">
      <c r="A57" s="144" t="s">
        <v>248</v>
      </c>
      <c r="B57" s="145" t="s">
        <v>198</v>
      </c>
      <c r="C57" s="145" t="s">
        <v>199</v>
      </c>
      <c r="D57" s="145" t="s">
        <v>200</v>
      </c>
      <c r="E57" s="145" t="s">
        <v>201</v>
      </c>
      <c r="F57" s="145" t="s">
        <v>202</v>
      </c>
      <c r="G57" s="145" t="s">
        <v>204</v>
      </c>
      <c r="H57" s="145" t="s">
        <v>203</v>
      </c>
      <c r="I57" s="145" t="s">
        <v>205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s="142" customFormat="1">
      <c r="A58" s="146"/>
      <c r="B58" s="142" t="s">
        <v>253</v>
      </c>
      <c r="C58" s="142" t="s">
        <v>257</v>
      </c>
      <c r="D58" s="142" t="s">
        <v>253</v>
      </c>
      <c r="E58" s="142" t="s">
        <v>254</v>
      </c>
      <c r="F58" s="142" t="s">
        <v>253</v>
      </c>
      <c r="G58" s="142" t="s">
        <v>253</v>
      </c>
      <c r="H58" s="142" t="s">
        <v>490</v>
      </c>
      <c r="I58" s="142" t="s">
        <v>253</v>
      </c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s="142" customFormat="1">
      <c r="A59" s="146">
        <v>2010</v>
      </c>
      <c r="B59" s="678">
        <v>1256</v>
      </c>
      <c r="C59" s="678">
        <v>6335</v>
      </c>
      <c r="D59" s="678">
        <v>1314</v>
      </c>
      <c r="E59" s="142">
        <v>6</v>
      </c>
      <c r="F59" s="678">
        <v>770</v>
      </c>
      <c r="G59" s="142">
        <v>39</v>
      </c>
      <c r="H59" s="142">
        <v>17</v>
      </c>
      <c r="I59" s="142">
        <v>17</v>
      </c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s="142" customFormat="1">
      <c r="A60" s="146">
        <v>2011</v>
      </c>
      <c r="B60" s="678">
        <v>1262</v>
      </c>
      <c r="C60" s="678">
        <v>6492</v>
      </c>
      <c r="D60" s="678">
        <v>1007</v>
      </c>
      <c r="E60" s="142">
        <v>7</v>
      </c>
      <c r="F60" s="678">
        <v>988</v>
      </c>
      <c r="G60" s="142">
        <v>32</v>
      </c>
      <c r="H60" s="678">
        <v>19</v>
      </c>
      <c r="I60" s="142">
        <v>19</v>
      </c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s="142" customFormat="1">
      <c r="A61" s="146">
        <v>2012</v>
      </c>
      <c r="B61" s="678">
        <v>1406</v>
      </c>
      <c r="C61" s="678">
        <v>6427</v>
      </c>
      <c r="D61" s="678">
        <v>1016</v>
      </c>
      <c r="E61" s="142">
        <v>7</v>
      </c>
      <c r="F61" s="678">
        <v>1170</v>
      </c>
      <c r="G61" s="142">
        <v>26</v>
      </c>
      <c r="H61" s="142">
        <v>18</v>
      </c>
      <c r="I61" s="142">
        <v>18</v>
      </c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s="142" customFormat="1">
      <c r="A62" s="146">
        <v>2013</v>
      </c>
      <c r="B62" s="678">
        <v>1403.9670750000002</v>
      </c>
      <c r="C62" s="678">
        <v>6047.3659180000004</v>
      </c>
      <c r="D62" s="678">
        <v>1079.006396</v>
      </c>
      <c r="E62" s="678">
        <v>21.204193999999998</v>
      </c>
      <c r="F62" s="678">
        <v>855.15530999999999</v>
      </c>
      <c r="G62" s="678">
        <v>23.824697999999998</v>
      </c>
      <c r="H62" s="678">
        <v>10.373199999999999</v>
      </c>
      <c r="I62" s="678">
        <v>18.448508504000003</v>
      </c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s="142" customFormat="1">
      <c r="A63" s="146">
        <v>2014</v>
      </c>
      <c r="B63" s="678">
        <v>1402.417778</v>
      </c>
      <c r="C63" s="678">
        <v>5323.3804000000009</v>
      </c>
      <c r="D63" s="678">
        <v>1149.2442489999999</v>
      </c>
      <c r="E63" s="678">
        <v>17.144968000000002</v>
      </c>
      <c r="F63" s="678">
        <v>771.45482600000003</v>
      </c>
      <c r="G63" s="678">
        <v>24.640213999999997</v>
      </c>
      <c r="H63" s="678">
        <v>11.368120999999999</v>
      </c>
      <c r="I63" s="678">
        <v>16.477174284000004</v>
      </c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s="142" customFormat="1">
      <c r="A64" s="146">
        <v>2015</v>
      </c>
      <c r="B64" s="678">
        <v>1757.1664789999998</v>
      </c>
      <c r="C64" s="678">
        <v>5743.7721409999986</v>
      </c>
      <c r="D64" s="678">
        <v>1217.4060959999999</v>
      </c>
      <c r="E64" s="678">
        <v>8.9059539999999995</v>
      </c>
      <c r="F64" s="678">
        <v>938.35960200000011</v>
      </c>
      <c r="G64" s="678">
        <v>20.111056000000001</v>
      </c>
      <c r="H64" s="678">
        <v>11.646831000000001</v>
      </c>
      <c r="I64" s="678">
        <v>17.754669809999999</v>
      </c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s="142" customFormat="1">
      <c r="A65" s="146">
        <v>2016</v>
      </c>
      <c r="B65" s="678">
        <v>2492.5097820000001</v>
      </c>
      <c r="C65" s="678">
        <v>5915.3714909999999</v>
      </c>
      <c r="D65" s="678">
        <v>1113.5873849999998</v>
      </c>
      <c r="E65" s="678">
        <v>7.1565099999999982</v>
      </c>
      <c r="F65" s="678">
        <v>942.30815900000005</v>
      </c>
      <c r="G65" s="678">
        <v>19.371681000000002</v>
      </c>
      <c r="H65" s="678">
        <v>11.050374</v>
      </c>
      <c r="I65" s="678">
        <v>24.406133279999999</v>
      </c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s="142" customFormat="1">
      <c r="A66" s="146">
        <v>2017</v>
      </c>
      <c r="B66" s="678">
        <v>2608.8056520000005</v>
      </c>
      <c r="C66" s="678">
        <v>6336.3753339999994</v>
      </c>
      <c r="D66" s="678">
        <v>1240.033964</v>
      </c>
      <c r="E66" s="678">
        <v>6.9465319999999995</v>
      </c>
      <c r="F66" s="678">
        <v>856.21164399999998</v>
      </c>
      <c r="G66" s="678">
        <v>18.695043000000002</v>
      </c>
      <c r="H66" s="678">
        <v>11.463353000000001</v>
      </c>
      <c r="I66" s="678">
        <v>25.183071454</v>
      </c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s="142" customFormat="1">
      <c r="A67" s="146">
        <v>2018</v>
      </c>
      <c r="B67" s="678">
        <v>2473.0142000000001</v>
      </c>
      <c r="C67" s="678">
        <v>6498.2091000000009</v>
      </c>
      <c r="D67" s="678">
        <v>1203.1239599999999</v>
      </c>
      <c r="E67" s="678">
        <v>7.8107290000000003</v>
      </c>
      <c r="F67" s="678">
        <v>784.97401000000002</v>
      </c>
      <c r="G67" s="678">
        <v>16.259595999999998</v>
      </c>
      <c r="H67" s="678">
        <v>14.756273</v>
      </c>
      <c r="I67" s="678">
        <v>27.098257999999998</v>
      </c>
      <c r="J67" s="682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s="142" customFormat="1">
      <c r="A68" s="150">
        <v>2019</v>
      </c>
      <c r="B68" s="686">
        <f>SUM(B69:B74)</f>
        <v>1195.5856690000001</v>
      </c>
      <c r="C68" s="686">
        <f t="shared" ref="C68:H68" si="9">SUM(C69:C74)</f>
        <v>2946.1085800000001</v>
      </c>
      <c r="D68" s="686">
        <f t="shared" si="9"/>
        <v>568.19421</v>
      </c>
      <c r="E68" s="686">
        <f t="shared" si="9"/>
        <v>2.0623900000000002</v>
      </c>
      <c r="F68" s="686">
        <f t="shared" si="9"/>
        <v>394.94266000000005</v>
      </c>
      <c r="G68" s="686">
        <f t="shared" si="9"/>
        <v>9.5642040000000001</v>
      </c>
      <c r="H68" s="686">
        <f t="shared" si="9"/>
        <v>6.9446899999999996</v>
      </c>
      <c r="I68" s="686">
        <f>SUM(I69:I74)</f>
        <v>13.407584381916559</v>
      </c>
      <c r="J68" s="682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s="142" customFormat="1">
      <c r="A69" s="679" t="s">
        <v>137</v>
      </c>
      <c r="B69" s="682">
        <v>197.27754200000001</v>
      </c>
      <c r="C69" s="682">
        <v>544.462805</v>
      </c>
      <c r="D69" s="682">
        <v>69.289828</v>
      </c>
      <c r="E69" s="682">
        <v>0.283993</v>
      </c>
      <c r="F69" s="682">
        <v>57.493952999999998</v>
      </c>
      <c r="G69" s="682">
        <v>1.0565260000000001</v>
      </c>
      <c r="H69" s="682">
        <v>1.505482</v>
      </c>
      <c r="I69" s="682">
        <v>2.9670474592439802</v>
      </c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s="142" customFormat="1">
      <c r="A70" s="679" t="s">
        <v>138</v>
      </c>
      <c r="B70" s="682">
        <v>192.14908500000001</v>
      </c>
      <c r="C70" s="682">
        <v>450.39798100000002</v>
      </c>
      <c r="D70" s="682">
        <v>89.380617999999998</v>
      </c>
      <c r="E70" s="682">
        <v>0.42428399999999999</v>
      </c>
      <c r="F70" s="682">
        <v>66.454680999999994</v>
      </c>
      <c r="G70" s="682">
        <v>1.734048</v>
      </c>
      <c r="H70" s="682">
        <v>1.189133</v>
      </c>
      <c r="I70" s="682">
        <v>1.36032442786554</v>
      </c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s="142" customFormat="1">
      <c r="A71" s="679" t="s">
        <v>139</v>
      </c>
      <c r="B71" s="682">
        <v>178.43069299999999</v>
      </c>
      <c r="C71" s="682">
        <v>478.12145099999998</v>
      </c>
      <c r="D71" s="682">
        <v>123.818725</v>
      </c>
      <c r="E71" s="682">
        <v>0.17862600000000001</v>
      </c>
      <c r="F71" s="682">
        <v>58.049585999999998</v>
      </c>
      <c r="G71" s="682">
        <v>1.7686489999999999</v>
      </c>
      <c r="H71" s="682">
        <v>1.4360010000000001</v>
      </c>
      <c r="I71" s="682">
        <v>2.0828071111154198</v>
      </c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s="142" customFormat="1">
      <c r="A72" s="679" t="s">
        <v>140</v>
      </c>
      <c r="B72" s="682">
        <v>218.32269600000001</v>
      </c>
      <c r="C72" s="682">
        <v>431.29785900000002</v>
      </c>
      <c r="D72" s="682">
        <v>72.904991999999993</v>
      </c>
      <c r="E72" s="682">
        <v>0.34399000000000002</v>
      </c>
      <c r="F72" s="682">
        <v>73.623191000000006</v>
      </c>
      <c r="G72" s="682">
        <v>1.6630419999999999</v>
      </c>
      <c r="H72" s="682">
        <v>1.0285329999999999</v>
      </c>
      <c r="I72" s="682">
        <v>1.39698139320436</v>
      </c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s="142" customFormat="1">
      <c r="A73" s="679" t="s">
        <v>141</v>
      </c>
      <c r="B73" s="682">
        <v>192.36947000000001</v>
      </c>
      <c r="C73" s="682">
        <v>535.74989400000004</v>
      </c>
      <c r="D73" s="682">
        <v>109.526087</v>
      </c>
      <c r="E73" s="682">
        <v>0.47846699999999998</v>
      </c>
      <c r="F73" s="682">
        <v>55.683450000000001</v>
      </c>
      <c r="G73" s="682">
        <v>1.4922010000000001</v>
      </c>
      <c r="H73" s="682">
        <v>0.88953199999999999</v>
      </c>
      <c r="I73" s="682">
        <v>2.3971056228872598</v>
      </c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s="142" customFormat="1">
      <c r="A74" s="679" t="s">
        <v>142</v>
      </c>
      <c r="B74" s="682">
        <v>217.03618299999999</v>
      </c>
      <c r="C74" s="682">
        <v>506.07859000000002</v>
      </c>
      <c r="D74" s="682">
        <v>103.27396</v>
      </c>
      <c r="E74" s="682">
        <v>0.35303000000000001</v>
      </c>
      <c r="F74" s="682">
        <v>83.637799000000001</v>
      </c>
      <c r="G74" s="682">
        <v>1.8497380000000001</v>
      </c>
      <c r="H74" s="682">
        <v>0.89600900000000006</v>
      </c>
      <c r="I74" s="682">
        <v>3.2033183676000001</v>
      </c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s="142" customFormat="1">
      <c r="A75" s="679"/>
      <c r="B75" s="682"/>
      <c r="C75" s="682"/>
      <c r="D75" s="682"/>
      <c r="E75" s="682"/>
      <c r="F75" s="682"/>
      <c r="G75" s="682"/>
      <c r="H75" s="682"/>
      <c r="I75" s="682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s="142" customFormat="1" ht="15.75" hidden="1">
      <c r="A76" s="147" t="s">
        <v>579</v>
      </c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s="142" customFormat="1" hidden="1">
      <c r="A77" s="679" t="s">
        <v>575</v>
      </c>
      <c r="B77" s="682">
        <v>219.77345299999999</v>
      </c>
      <c r="C77" s="682">
        <v>559.09022000000004</v>
      </c>
      <c r="D77" s="682">
        <v>120.677538</v>
      </c>
      <c r="E77" s="682">
        <v>0.77066999999999997</v>
      </c>
      <c r="F77" s="682">
        <v>55.301723000000003</v>
      </c>
      <c r="G77" s="682">
        <v>1.4760009999999999</v>
      </c>
      <c r="H77" s="682">
        <v>0.95742300000000002</v>
      </c>
      <c r="I77" s="682">
        <v>2.8588770257895</v>
      </c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s="142" customFormat="1" hidden="1">
      <c r="A78" s="679" t="s">
        <v>518</v>
      </c>
      <c r="B78" s="682">
        <f>B74</f>
        <v>217.03618299999999</v>
      </c>
      <c r="C78" s="682">
        <f>C74</f>
        <v>506.07859000000002</v>
      </c>
      <c r="D78" s="682">
        <f t="shared" ref="D78:H78" si="10">D74</f>
        <v>103.27396</v>
      </c>
      <c r="E78" s="682">
        <f t="shared" si="10"/>
        <v>0.35303000000000001</v>
      </c>
      <c r="F78" s="682">
        <f t="shared" si="10"/>
        <v>83.637799000000001</v>
      </c>
      <c r="G78" s="682">
        <f t="shared" si="10"/>
        <v>1.8497380000000001</v>
      </c>
      <c r="H78" s="682">
        <f t="shared" si="10"/>
        <v>0.89600900000000006</v>
      </c>
      <c r="I78" s="682">
        <f>I74</f>
        <v>3.2033183676000001</v>
      </c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s="142" customFormat="1" hidden="1">
      <c r="A79" s="148" t="s">
        <v>249</v>
      </c>
      <c r="B79" s="426">
        <f>B78/B77-1</f>
        <v>-1.2454961973955903E-2</v>
      </c>
      <c r="C79" s="426">
        <f>C78/C77-1</f>
        <v>-9.4817666458197114E-2</v>
      </c>
      <c r="D79" s="426">
        <f t="shared" ref="D79:H79" si="11">D78/D77-1</f>
        <v>-0.14421555401635722</v>
      </c>
      <c r="E79" s="426">
        <f t="shared" si="11"/>
        <v>-0.54191807128861891</v>
      </c>
      <c r="F79" s="426">
        <f>F78/F77-1</f>
        <v>0.51239047289720063</v>
      </c>
      <c r="G79" s="426">
        <f t="shared" si="11"/>
        <v>0.25320917804256249</v>
      </c>
      <c r="H79" s="426">
        <f t="shared" si="11"/>
        <v>-6.4145106186084933E-2</v>
      </c>
      <c r="I79" s="426">
        <f>I78/I77-1</f>
        <v>0.12048134239540431</v>
      </c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s="142" customFormat="1">
      <c r="A80" s="684"/>
      <c r="B80" s="685"/>
      <c r="C80" s="685"/>
      <c r="D80" s="685"/>
      <c r="E80" s="685"/>
      <c r="F80" s="685"/>
      <c r="G80" s="685"/>
      <c r="H80" s="685"/>
      <c r="I80" s="685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s="142" customFormat="1" ht="15.75">
      <c r="A81" s="147" t="s">
        <v>580</v>
      </c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s="142" customFormat="1">
      <c r="A82" s="679" t="s">
        <v>577</v>
      </c>
      <c r="B82" s="682">
        <v>1191.23903</v>
      </c>
      <c r="C82" s="682">
        <v>3184.5415559999997</v>
      </c>
      <c r="D82" s="682">
        <v>641.32180300000005</v>
      </c>
      <c r="E82" s="682">
        <v>3.954974</v>
      </c>
      <c r="F82" s="682">
        <v>381.57379399999996</v>
      </c>
      <c r="G82" s="682">
        <v>8.5124889999999986</v>
      </c>
      <c r="H82" s="682">
        <v>7.917288000000001</v>
      </c>
      <c r="I82" s="682">
        <v>12.798936585797319</v>
      </c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s="142" customFormat="1">
      <c r="A83" s="679" t="s">
        <v>578</v>
      </c>
      <c r="B83" s="682">
        <f>B68</f>
        <v>1195.5856690000001</v>
      </c>
      <c r="C83" s="682">
        <f t="shared" ref="C83:G83" si="12">C68</f>
        <v>2946.1085800000001</v>
      </c>
      <c r="D83" s="682">
        <f t="shared" si="12"/>
        <v>568.19421</v>
      </c>
      <c r="E83" s="682">
        <f>E68</f>
        <v>2.0623900000000002</v>
      </c>
      <c r="F83" s="682">
        <f>F68</f>
        <v>394.94266000000005</v>
      </c>
      <c r="G83" s="682">
        <f t="shared" si="12"/>
        <v>9.5642040000000001</v>
      </c>
      <c r="H83" s="682">
        <f>H68</f>
        <v>6.9446899999999996</v>
      </c>
      <c r="I83" s="682">
        <f>I68</f>
        <v>13.407584381916559</v>
      </c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s="142" customFormat="1">
      <c r="A84" s="148" t="s">
        <v>249</v>
      </c>
      <c r="B84" s="426">
        <f>B83/B82-1</f>
        <v>3.6488386382034221E-3</v>
      </c>
      <c r="C84" s="426">
        <f>C83/C82-1</f>
        <v>-7.4871993914090273E-2</v>
      </c>
      <c r="D84" s="426">
        <f t="shared" ref="D84:H84" si="13">D83/D82-1</f>
        <v>-0.1140263634542299</v>
      </c>
      <c r="E84" s="426">
        <f t="shared" si="13"/>
        <v>-0.47853260223708172</v>
      </c>
      <c r="F84" s="426">
        <f>F83/F82-1</f>
        <v>3.5036122003703651E-2</v>
      </c>
      <c r="G84" s="426">
        <f t="shared" si="13"/>
        <v>0.12354964570291971</v>
      </c>
      <c r="H84" s="426">
        <f t="shared" si="13"/>
        <v>-0.12284484283001973</v>
      </c>
      <c r="I84" s="426">
        <f>I83/I82-1</f>
        <v>4.7554559868250523E-2</v>
      </c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s="142" customFormat="1">
      <c r="A85" s="684"/>
      <c r="B85" s="685"/>
      <c r="C85" s="685"/>
      <c r="D85" s="685"/>
      <c r="E85" s="685"/>
      <c r="F85" s="685"/>
      <c r="G85" s="685"/>
      <c r="H85" s="685"/>
      <c r="I85" s="685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s="142" customFormat="1" ht="15.75" hidden="1">
      <c r="A86" s="147" t="s">
        <v>491</v>
      </c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s="142" customFormat="1" hidden="1">
      <c r="A87" s="679" t="s">
        <v>514</v>
      </c>
      <c r="B87" s="682">
        <f>B73</f>
        <v>192.36947000000001</v>
      </c>
      <c r="C87" s="682">
        <f t="shared" ref="C87:I88" si="14">C73</f>
        <v>535.74989400000004</v>
      </c>
      <c r="D87" s="682">
        <f t="shared" si="14"/>
        <v>109.526087</v>
      </c>
      <c r="E87" s="682">
        <f t="shared" si="14"/>
        <v>0.47846699999999998</v>
      </c>
      <c r="F87" s="682">
        <f t="shared" si="14"/>
        <v>55.683450000000001</v>
      </c>
      <c r="G87" s="682">
        <f t="shared" si="14"/>
        <v>1.4922010000000001</v>
      </c>
      <c r="H87" s="682">
        <f t="shared" si="14"/>
        <v>0.88953199999999999</v>
      </c>
      <c r="I87" s="682">
        <f t="shared" si="14"/>
        <v>2.3971056228872598</v>
      </c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s="142" customFormat="1" hidden="1">
      <c r="A88" s="679" t="s">
        <v>518</v>
      </c>
      <c r="B88" s="682">
        <f>B74</f>
        <v>217.03618299999999</v>
      </c>
      <c r="C88" s="682">
        <f t="shared" si="14"/>
        <v>506.07859000000002</v>
      </c>
      <c r="D88" s="682">
        <f t="shared" si="14"/>
        <v>103.27396</v>
      </c>
      <c r="E88" s="682">
        <f t="shared" si="14"/>
        <v>0.35303000000000001</v>
      </c>
      <c r="F88" s="682">
        <f t="shared" si="14"/>
        <v>83.637799000000001</v>
      </c>
      <c r="G88" s="682">
        <f t="shared" si="14"/>
        <v>1.8497380000000001</v>
      </c>
      <c r="H88" s="682">
        <f t="shared" si="14"/>
        <v>0.89600900000000006</v>
      </c>
      <c r="I88" s="682">
        <f t="shared" si="14"/>
        <v>3.2033183676000001</v>
      </c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hidden="1">
      <c r="A89" s="148" t="s">
        <v>249</v>
      </c>
      <c r="B89" s="426">
        <f>B88/B87-1</f>
        <v>0.1282257158581348</v>
      </c>
      <c r="C89" s="426">
        <f>C88/C87-1</f>
        <v>-5.5382752908206823E-2</v>
      </c>
      <c r="D89" s="426">
        <f>D88/D87-1</f>
        <v>-5.7083450812955627E-2</v>
      </c>
      <c r="E89" s="426">
        <f>E88/E87-1</f>
        <v>-0.26216437079255195</v>
      </c>
      <c r="F89" s="426">
        <f t="shared" ref="F89" si="15">F88/F87-1</f>
        <v>0.50202257582818599</v>
      </c>
      <c r="G89" s="426">
        <f>G88/G87-1</f>
        <v>0.23960377991972925</v>
      </c>
      <c r="H89" s="426">
        <f>H88/H87-1</f>
        <v>7.2813569382552679E-3</v>
      </c>
      <c r="I89" s="426">
        <f>I88/I87-1</f>
        <v>0.3363275848235987</v>
      </c>
    </row>
    <row r="90" spans="1:26" hidden="1"/>
    <row r="91" spans="1:26" hidden="1"/>
    <row r="92" spans="1:26" s="142" customFormat="1" hidden="1">
      <c r="A92" s="728" t="s">
        <v>255</v>
      </c>
      <c r="B92" s="728"/>
      <c r="C92" s="728"/>
      <c r="D92" s="728"/>
      <c r="E92" s="728"/>
      <c r="F92" s="728"/>
      <c r="G92" s="728"/>
      <c r="H92" s="728"/>
      <c r="I92" s="728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hidden="1"/>
    <row r="94" spans="1:26" hidden="1"/>
    <row r="95" spans="1:26" hidden="1"/>
    <row r="96" spans="1:26" hidden="1"/>
    <row r="97" spans="1:11" hidden="1"/>
    <row r="98" spans="1:11" hidden="1"/>
    <row r="99" spans="1:11" hidden="1"/>
    <row r="100" spans="1:11" hidden="1"/>
    <row r="101" spans="1:11" hidden="1"/>
    <row r="102" spans="1:11" hidden="1"/>
    <row r="103" spans="1:11" hidden="1"/>
    <row r="104" spans="1:11" hidden="1"/>
    <row r="105" spans="1:11" hidden="1"/>
    <row r="106" spans="1:11" hidden="1"/>
    <row r="107" spans="1:11" hidden="1"/>
    <row r="108" spans="1:11" hidden="1"/>
    <row r="110" spans="1:11" ht="165.75" customHeight="1">
      <c r="A110" s="727" t="s">
        <v>581</v>
      </c>
      <c r="B110" s="727"/>
      <c r="C110" s="727"/>
      <c r="D110" s="727"/>
      <c r="E110" s="727"/>
      <c r="F110" s="727"/>
      <c r="G110" s="727"/>
      <c r="H110" s="727"/>
      <c r="I110" s="727"/>
      <c r="J110" s="687"/>
      <c r="K110" s="687"/>
    </row>
  </sheetData>
  <mergeCells count="3">
    <mergeCell ref="A40:K40"/>
    <mergeCell ref="A92:I92"/>
    <mergeCell ref="A110:I110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I46"/>
  <sheetViews>
    <sheetView showGridLines="0" view="pageBreakPreview" zoomScaleNormal="110" zoomScaleSheetLayoutView="100" workbookViewId="0">
      <selection activeCell="A28" sqref="A28:XFD36"/>
    </sheetView>
  </sheetViews>
  <sheetFormatPr baseColWidth="10" defaultColWidth="11.42578125" defaultRowHeight="15"/>
  <cols>
    <col min="1" max="1" width="14.7109375" customWidth="1"/>
    <col min="2" max="2" width="15.7109375" customWidth="1"/>
    <col min="3" max="3" width="16.42578125" customWidth="1"/>
    <col min="4" max="4" width="15" customWidth="1"/>
    <col min="5" max="5" width="16.42578125" customWidth="1"/>
    <col min="6" max="6" width="15" customWidth="1"/>
    <col min="7" max="7" width="16.42578125" customWidth="1"/>
    <col min="8" max="8" width="15.7109375" customWidth="1"/>
    <col min="9" max="9" width="12.28515625" bestFit="1" customWidth="1"/>
    <col min="10" max="10" width="11.5703125" customWidth="1"/>
    <col min="11" max="11" width="14.7109375" bestFit="1" customWidth="1"/>
  </cols>
  <sheetData>
    <row r="1" spans="1:9">
      <c r="A1" s="168" t="s">
        <v>260</v>
      </c>
      <c r="B1" s="154"/>
      <c r="C1" s="154"/>
      <c r="D1" s="154"/>
      <c r="E1" s="154"/>
      <c r="F1" s="154"/>
      <c r="G1" s="154"/>
      <c r="H1" s="154"/>
    </row>
    <row r="2" spans="1:9" ht="15.75">
      <c r="A2" s="136" t="s">
        <v>261</v>
      </c>
      <c r="B2" s="154"/>
      <c r="C2" s="154"/>
      <c r="D2" s="154"/>
      <c r="E2" s="154"/>
      <c r="F2" s="154"/>
      <c r="G2" s="154"/>
      <c r="H2" s="154"/>
    </row>
    <row r="3" spans="1:9">
      <c r="A3" s="161"/>
      <c r="B3" s="154"/>
      <c r="C3" s="154"/>
      <c r="D3" s="154"/>
      <c r="E3" s="154"/>
      <c r="F3" s="154"/>
      <c r="G3" s="154"/>
      <c r="H3" s="404"/>
    </row>
    <row r="4" spans="1:9" ht="25.5">
      <c r="A4" s="258" t="s">
        <v>248</v>
      </c>
      <c r="B4" s="259" t="s">
        <v>362</v>
      </c>
      <c r="C4" s="259" t="s">
        <v>277</v>
      </c>
      <c r="D4" s="259" t="s">
        <v>278</v>
      </c>
      <c r="E4" s="259" t="s">
        <v>280</v>
      </c>
      <c r="F4" s="259" t="s">
        <v>376</v>
      </c>
      <c r="G4" s="259" t="s">
        <v>26</v>
      </c>
      <c r="H4" s="259" t="s">
        <v>55</v>
      </c>
    </row>
    <row r="5" spans="1:9">
      <c r="A5" s="161">
        <v>2009</v>
      </c>
      <c r="B5" s="162">
        <v>319825374.36999965</v>
      </c>
      <c r="C5" s="162">
        <v>499659326.56000036</v>
      </c>
      <c r="D5" s="162">
        <v>393600073.86000019</v>
      </c>
      <c r="E5" s="162">
        <v>376380329.34000021</v>
      </c>
      <c r="F5" s="162">
        <v>196060821.38999999</v>
      </c>
      <c r="G5" s="162">
        <v>504747514.43999982</v>
      </c>
      <c r="H5" s="162">
        <v>2290273439.96</v>
      </c>
      <c r="I5" s="689">
        <f>+H5/1000000</f>
        <v>2290.2734399599999</v>
      </c>
    </row>
    <row r="6" spans="1:9">
      <c r="A6" s="161">
        <v>2010</v>
      </c>
      <c r="B6" s="162">
        <v>416011992.68000019</v>
      </c>
      <c r="C6" s="162">
        <v>518078947.39999974</v>
      </c>
      <c r="D6" s="162">
        <v>615815226.54999983</v>
      </c>
      <c r="E6" s="162">
        <v>827591968.73000026</v>
      </c>
      <c r="F6" s="162">
        <v>510276007.16999966</v>
      </c>
      <c r="G6" s="162">
        <v>443780328.35999978</v>
      </c>
      <c r="H6" s="162">
        <v>3331554470.8899989</v>
      </c>
      <c r="I6" s="689">
        <f t="shared" ref="I6:I15" si="0">+H6/1000000</f>
        <v>3331.5544708899988</v>
      </c>
    </row>
    <row r="7" spans="1:9">
      <c r="A7" s="161">
        <v>2011</v>
      </c>
      <c r="B7" s="162">
        <v>1124827734.03</v>
      </c>
      <c r="C7" s="162">
        <v>776151268.40999997</v>
      </c>
      <c r="D7" s="162">
        <v>869366743.73000062</v>
      </c>
      <c r="E7" s="162">
        <v>1406825781.3400011</v>
      </c>
      <c r="F7" s="162">
        <v>788187748.41999972</v>
      </c>
      <c r="G7" s="162">
        <v>1412256087.9500005</v>
      </c>
      <c r="H7" s="162">
        <v>6377615363.880002</v>
      </c>
      <c r="I7" s="689">
        <f t="shared" si="0"/>
        <v>6377.6153638800024</v>
      </c>
    </row>
    <row r="8" spans="1:9">
      <c r="A8" s="161">
        <v>2012</v>
      </c>
      <c r="B8" s="162">
        <v>1140068754.6699998</v>
      </c>
      <c r="C8" s="162">
        <v>525257849.7100004</v>
      </c>
      <c r="D8" s="162">
        <v>905401645.29999912</v>
      </c>
      <c r="E8" s="162">
        <v>1797233970.02</v>
      </c>
      <c r="F8" s="162">
        <v>638740607.01000011</v>
      </c>
      <c r="G8" s="162">
        <v>2491504592.8899961</v>
      </c>
      <c r="H8" s="162">
        <v>7498207419.5999947</v>
      </c>
      <c r="I8" s="689">
        <f t="shared" si="0"/>
        <v>7498.2074195999949</v>
      </c>
    </row>
    <row r="9" spans="1:9">
      <c r="A9" s="161">
        <v>2013</v>
      </c>
      <c r="B9" s="162">
        <v>1414373689.8400006</v>
      </c>
      <c r="C9" s="162">
        <v>789358143.49999976</v>
      </c>
      <c r="D9" s="162">
        <v>776418374.67000031</v>
      </c>
      <c r="E9" s="162">
        <v>1807744001.0099993</v>
      </c>
      <c r="F9" s="162">
        <v>404548164.93999976</v>
      </c>
      <c r="G9" s="162">
        <v>3671179591.819994</v>
      </c>
      <c r="H9" s="162">
        <v>8863621965.7799931</v>
      </c>
      <c r="I9" s="689">
        <f t="shared" si="0"/>
        <v>8863.6219657799938</v>
      </c>
    </row>
    <row r="10" spans="1:9">
      <c r="A10" s="161">
        <v>2014</v>
      </c>
      <c r="B10" s="162">
        <v>889682461.02999961</v>
      </c>
      <c r="C10" s="162">
        <v>557607616.26999998</v>
      </c>
      <c r="D10" s="162">
        <v>625458907.48999894</v>
      </c>
      <c r="E10" s="162">
        <v>1463521224.1099994</v>
      </c>
      <c r="F10" s="162">
        <v>420086094.84000003</v>
      </c>
      <c r="G10" s="162">
        <v>4122853397.7500024</v>
      </c>
      <c r="H10" s="162">
        <v>8079209701.4899998</v>
      </c>
      <c r="I10" s="689">
        <f t="shared" si="0"/>
        <v>8079.20970149</v>
      </c>
    </row>
    <row r="11" spans="1:9">
      <c r="A11" s="161">
        <v>2015</v>
      </c>
      <c r="B11" s="162">
        <v>446220609.94000006</v>
      </c>
      <c r="C11" s="162">
        <v>654233734.78000033</v>
      </c>
      <c r="D11" s="162">
        <v>527197097.47999984</v>
      </c>
      <c r="E11" s="162">
        <v>1227816024.8500006</v>
      </c>
      <c r="F11" s="162">
        <v>374972373.1700002</v>
      </c>
      <c r="G11" s="162">
        <v>3594184486.0099945</v>
      </c>
      <c r="H11" s="162">
        <v>6824624326.2299957</v>
      </c>
      <c r="I11" s="689">
        <f t="shared" si="0"/>
        <v>6824.6243262299959</v>
      </c>
    </row>
    <row r="12" spans="1:9">
      <c r="A12" s="161">
        <v>2016</v>
      </c>
      <c r="B12" s="162">
        <v>238198426.26999998</v>
      </c>
      <c r="C12" s="162">
        <v>386908381.52000028</v>
      </c>
      <c r="D12" s="162">
        <v>377053519.29000056</v>
      </c>
      <c r="E12" s="162">
        <v>1079320196.4899998</v>
      </c>
      <c r="F12" s="162">
        <v>349690539.14999986</v>
      </c>
      <c r="G12" s="162">
        <v>902392510.49999976</v>
      </c>
      <c r="H12" s="162">
        <v>3333563573.2200003</v>
      </c>
      <c r="I12" s="689">
        <f t="shared" si="0"/>
        <v>3333.5635732200003</v>
      </c>
    </row>
    <row r="13" spans="1:9">
      <c r="A13" s="161">
        <v>2017</v>
      </c>
      <c r="B13" s="162">
        <v>286720393.09000039</v>
      </c>
      <c r="C13" s="162">
        <v>491197398.48000026</v>
      </c>
      <c r="D13" s="162">
        <v>484395158.11999875</v>
      </c>
      <c r="E13" s="162">
        <v>1556537970.6599956</v>
      </c>
      <c r="F13" s="162">
        <v>388481558.76999992</v>
      </c>
      <c r="G13" s="162">
        <v>720684302.73999965</v>
      </c>
      <c r="H13" s="162">
        <v>3928016781.8599944</v>
      </c>
      <c r="I13" s="689">
        <f t="shared" si="0"/>
        <v>3928.0167818599944</v>
      </c>
    </row>
    <row r="14" spans="1:9">
      <c r="A14" s="161">
        <v>2018</v>
      </c>
      <c r="B14" s="162">
        <v>1411676115.3699999</v>
      </c>
      <c r="C14" s="162">
        <v>656606475.04999995</v>
      </c>
      <c r="D14" s="162">
        <v>412524041.70999998</v>
      </c>
      <c r="E14" s="162">
        <v>1084149409.8</v>
      </c>
      <c r="F14" s="162">
        <v>761288309.73000002</v>
      </c>
      <c r="G14" s="162">
        <v>621190527.51999998</v>
      </c>
      <c r="H14" s="162">
        <v>4947434879.1800003</v>
      </c>
      <c r="I14" s="689">
        <f t="shared" si="0"/>
        <v>4947.4348791800003</v>
      </c>
    </row>
    <row r="15" spans="1:9">
      <c r="A15" s="166" t="s">
        <v>525</v>
      </c>
      <c r="B15" s="415">
        <f>SUM(B16:B22)</f>
        <v>619174965</v>
      </c>
      <c r="C15" s="415">
        <f t="shared" ref="C15:H15" si="1">SUM(C16:C22)</f>
        <v>553406512</v>
      </c>
      <c r="D15" s="415">
        <f t="shared" si="1"/>
        <v>188264030</v>
      </c>
      <c r="E15" s="415">
        <f t="shared" si="1"/>
        <v>552361753</v>
      </c>
      <c r="F15" s="415">
        <f t="shared" si="1"/>
        <v>663235092</v>
      </c>
      <c r="G15" s="415">
        <f t="shared" si="1"/>
        <v>434582660</v>
      </c>
      <c r="H15" s="415">
        <f t="shared" si="1"/>
        <v>3011025012</v>
      </c>
      <c r="I15" s="689">
        <f t="shared" si="0"/>
        <v>3011.0250120000001</v>
      </c>
    </row>
    <row r="16" spans="1:9">
      <c r="A16" s="591" t="s">
        <v>209</v>
      </c>
      <c r="B16" s="592">
        <v>69974822</v>
      </c>
      <c r="C16" s="592">
        <v>68103999</v>
      </c>
      <c r="D16" s="592">
        <v>20523580</v>
      </c>
      <c r="E16" s="592">
        <v>57847065</v>
      </c>
      <c r="F16" s="592">
        <v>60601280</v>
      </c>
      <c r="G16" s="592">
        <v>59975915</v>
      </c>
      <c r="H16" s="592">
        <f>+SUM(B16:G16)</f>
        <v>337026661</v>
      </c>
    </row>
    <row r="17" spans="1:8">
      <c r="A17" s="591" t="s">
        <v>469</v>
      </c>
      <c r="B17" s="592">
        <v>82809722</v>
      </c>
      <c r="C17" s="592">
        <v>101003849</v>
      </c>
      <c r="D17" s="592">
        <v>23288285</v>
      </c>
      <c r="E17" s="592">
        <v>61899789</v>
      </c>
      <c r="F17" s="592">
        <v>92353689</v>
      </c>
      <c r="G17" s="592">
        <v>37119950</v>
      </c>
      <c r="H17" s="592">
        <f t="shared" ref="H17:H22" si="2">+SUM(B17:G17)</f>
        <v>398475284</v>
      </c>
    </row>
    <row r="18" spans="1:8">
      <c r="A18" s="591" t="s">
        <v>492</v>
      </c>
      <c r="B18" s="592">
        <v>117401840</v>
      </c>
      <c r="C18" s="592">
        <v>61237835</v>
      </c>
      <c r="D18" s="592">
        <v>25111087</v>
      </c>
      <c r="E18" s="592">
        <v>78051957</v>
      </c>
      <c r="F18" s="592">
        <v>102539063</v>
      </c>
      <c r="G18" s="592">
        <v>79722330</v>
      </c>
      <c r="H18" s="592">
        <f t="shared" si="2"/>
        <v>464064112</v>
      </c>
    </row>
    <row r="19" spans="1:8">
      <c r="A19" s="591" t="s">
        <v>512</v>
      </c>
      <c r="B19" s="592">
        <v>83677732</v>
      </c>
      <c r="C19" s="592">
        <v>78013562</v>
      </c>
      <c r="D19" s="592">
        <v>27740845</v>
      </c>
      <c r="E19" s="592">
        <v>69430681</v>
      </c>
      <c r="F19" s="592">
        <v>102143578</v>
      </c>
      <c r="G19" s="592">
        <v>69830345</v>
      </c>
      <c r="H19" s="592">
        <f t="shared" si="2"/>
        <v>430836743</v>
      </c>
    </row>
    <row r="20" spans="1:8">
      <c r="A20" s="591" t="s">
        <v>515</v>
      </c>
      <c r="B20" s="592">
        <v>88032997</v>
      </c>
      <c r="C20" s="592">
        <v>82631099</v>
      </c>
      <c r="D20" s="592">
        <v>30369654</v>
      </c>
      <c r="E20" s="592">
        <v>68789923</v>
      </c>
      <c r="F20" s="592">
        <v>105743239</v>
      </c>
      <c r="G20" s="592">
        <v>48651905</v>
      </c>
      <c r="H20" s="592">
        <f t="shared" si="2"/>
        <v>424218817</v>
      </c>
    </row>
    <row r="21" spans="1:8">
      <c r="A21" s="591" t="s">
        <v>517</v>
      </c>
      <c r="B21" s="592">
        <v>104653542</v>
      </c>
      <c r="C21" s="592">
        <v>79374457</v>
      </c>
      <c r="D21" s="592">
        <v>31193421</v>
      </c>
      <c r="E21" s="592">
        <v>96265179</v>
      </c>
      <c r="F21" s="592">
        <v>92141823</v>
      </c>
      <c r="G21" s="592">
        <v>74104328</v>
      </c>
      <c r="H21" s="592">
        <f t="shared" si="2"/>
        <v>477732750</v>
      </c>
    </row>
    <row r="22" spans="1:8">
      <c r="A22" s="591" t="s">
        <v>527</v>
      </c>
      <c r="B22" s="592">
        <v>72624310</v>
      </c>
      <c r="C22" s="592">
        <v>83041711</v>
      </c>
      <c r="D22" s="592">
        <v>30037158</v>
      </c>
      <c r="E22" s="592">
        <v>120077159</v>
      </c>
      <c r="F22" s="592">
        <v>107712420</v>
      </c>
      <c r="G22" s="592">
        <v>65177887</v>
      </c>
      <c r="H22" s="592">
        <f t="shared" si="2"/>
        <v>478670645</v>
      </c>
    </row>
    <row r="23" spans="1:8">
      <c r="A23" s="654" t="s">
        <v>538</v>
      </c>
      <c r="B23" s="416"/>
      <c r="C23" s="416"/>
      <c r="D23" s="416"/>
      <c r="E23" s="416"/>
      <c r="F23" s="416"/>
      <c r="G23" s="416"/>
      <c r="H23" s="416"/>
    </row>
    <row r="24" spans="1:8">
      <c r="A24" s="161" t="s">
        <v>532</v>
      </c>
      <c r="B24" s="163">
        <v>702926324.37</v>
      </c>
      <c r="C24" s="163">
        <v>299518539.05000001</v>
      </c>
      <c r="D24" s="163">
        <v>225527293.77999997</v>
      </c>
      <c r="E24" s="163">
        <v>608676556.79999995</v>
      </c>
      <c r="F24" s="163">
        <v>355658801.72999996</v>
      </c>
      <c r="G24" s="163">
        <v>227045589.52000004</v>
      </c>
      <c r="H24" s="592">
        <f>+SUM(B24:G24)</f>
        <v>2419353105.25</v>
      </c>
    </row>
    <row r="25" spans="1:8">
      <c r="A25" s="161" t="s">
        <v>533</v>
      </c>
      <c r="B25" s="592">
        <f>+B15</f>
        <v>619174965</v>
      </c>
      <c r="C25" s="592">
        <f t="shared" ref="C25:G25" si="3">+C15</f>
        <v>553406512</v>
      </c>
      <c r="D25" s="592">
        <f>+D15</f>
        <v>188264030</v>
      </c>
      <c r="E25" s="592">
        <f t="shared" si="3"/>
        <v>552361753</v>
      </c>
      <c r="F25" s="592">
        <f t="shared" si="3"/>
        <v>663235092</v>
      </c>
      <c r="G25" s="592">
        <f t="shared" si="3"/>
        <v>434582660</v>
      </c>
      <c r="H25" s="592">
        <f>+SUM(B25:G25)</f>
        <v>3011025012</v>
      </c>
    </row>
    <row r="26" spans="1:8">
      <c r="A26" s="167" t="s">
        <v>249</v>
      </c>
      <c r="B26" s="352">
        <f t="shared" ref="B26:G26" si="4">B25/B24-1</f>
        <v>-0.1191467106386469</v>
      </c>
      <c r="C26" s="352">
        <f t="shared" si="4"/>
        <v>0.84765361688552199</v>
      </c>
      <c r="D26" s="352">
        <f t="shared" si="4"/>
        <v>-0.16522729092093824</v>
      </c>
      <c r="E26" s="352">
        <f t="shared" si="4"/>
        <v>-9.2520080116218373E-2</v>
      </c>
      <c r="F26" s="352">
        <f t="shared" si="4"/>
        <v>0.86480719378765158</v>
      </c>
      <c r="G26" s="352">
        <f t="shared" si="4"/>
        <v>0.91407664389674648</v>
      </c>
      <c r="H26" s="352">
        <f>H25/H24-1</f>
        <v>0.24455789668158445</v>
      </c>
    </row>
    <row r="27" spans="1:8" ht="15" customHeight="1">
      <c r="A27" s="164"/>
      <c r="B27" s="417"/>
      <c r="C27" s="417"/>
      <c r="D27" s="429"/>
      <c r="E27" s="417"/>
      <c r="F27" s="417"/>
      <c r="G27" s="417"/>
      <c r="H27" s="417"/>
    </row>
    <row r="28" spans="1:8" hidden="1">
      <c r="A28" s="732" t="s">
        <v>539</v>
      </c>
      <c r="B28" s="732"/>
      <c r="C28" s="732"/>
      <c r="D28" s="732"/>
      <c r="E28" s="732"/>
      <c r="F28" s="732"/>
      <c r="G28" s="732"/>
      <c r="H28" s="732"/>
    </row>
    <row r="29" spans="1:8" hidden="1">
      <c r="A29" s="667" t="s">
        <v>529</v>
      </c>
      <c r="B29" s="593">
        <v>139647693.64000002</v>
      </c>
      <c r="C29" s="593">
        <v>61202119.890000008</v>
      </c>
      <c r="D29" s="593">
        <v>34108742.829999998</v>
      </c>
      <c r="E29" s="593">
        <v>79267066.000000015</v>
      </c>
      <c r="F29" s="593">
        <v>54330094.269999988</v>
      </c>
      <c r="G29" s="593">
        <v>44306786.910000019</v>
      </c>
      <c r="H29" s="594">
        <f>+SUM(B29:G29)</f>
        <v>412862503.54000002</v>
      </c>
    </row>
    <row r="30" spans="1:8" hidden="1">
      <c r="A30" s="667" t="s">
        <v>530</v>
      </c>
      <c r="B30" s="163">
        <f>+B22</f>
        <v>72624310</v>
      </c>
      <c r="C30" s="163">
        <f t="shared" ref="C30:H30" si="5">+C22</f>
        <v>83041711</v>
      </c>
      <c r="D30" s="163">
        <f t="shared" si="5"/>
        <v>30037158</v>
      </c>
      <c r="E30" s="163">
        <f t="shared" si="5"/>
        <v>120077159</v>
      </c>
      <c r="F30" s="163">
        <f t="shared" si="5"/>
        <v>107712420</v>
      </c>
      <c r="G30" s="163">
        <f t="shared" si="5"/>
        <v>65177887</v>
      </c>
      <c r="H30" s="163">
        <f t="shared" si="5"/>
        <v>478670645</v>
      </c>
    </row>
    <row r="31" spans="1:8" hidden="1">
      <c r="A31" s="167" t="s">
        <v>211</v>
      </c>
      <c r="B31" s="352">
        <f>B30/B29-1</f>
        <v>-0.47994622677249976</v>
      </c>
      <c r="C31" s="352">
        <f t="shared" ref="C31:G31" si="6">C30/C29-1</f>
        <v>0.35684370327780801</v>
      </c>
      <c r="D31" s="352">
        <f t="shared" si="6"/>
        <v>-0.11937070944810302</v>
      </c>
      <c r="E31" s="352">
        <f t="shared" si="6"/>
        <v>0.51484298661943639</v>
      </c>
      <c r="F31" s="352">
        <f t="shared" si="6"/>
        <v>0.98255536728337112</v>
      </c>
      <c r="G31" s="352">
        <f t="shared" si="6"/>
        <v>0.47105875974250311</v>
      </c>
      <c r="H31" s="352">
        <f>H30/H29-1</f>
        <v>0.15939481279055934</v>
      </c>
    </row>
    <row r="32" spans="1:8" hidden="1">
      <c r="A32" s="161"/>
      <c r="B32" s="154"/>
      <c r="C32" s="154"/>
      <c r="D32" s="154"/>
      <c r="E32" s="154"/>
      <c r="F32" s="154"/>
      <c r="G32" s="154"/>
      <c r="H32" s="154"/>
    </row>
    <row r="33" spans="1:8" ht="17.25" hidden="1" customHeight="1">
      <c r="A33" s="732" t="s">
        <v>447</v>
      </c>
      <c r="B33" s="732"/>
      <c r="C33" s="732"/>
      <c r="D33" s="732"/>
      <c r="E33" s="732"/>
      <c r="F33" s="732"/>
      <c r="G33" s="732"/>
      <c r="H33" s="732"/>
    </row>
    <row r="34" spans="1:8" hidden="1">
      <c r="A34" s="668" t="s">
        <v>518</v>
      </c>
      <c r="B34" s="593">
        <f>+B21</f>
        <v>104653542</v>
      </c>
      <c r="C34" s="593">
        <f t="shared" ref="C34:H35" si="7">+C21</f>
        <v>79374457</v>
      </c>
      <c r="D34" s="593">
        <f t="shared" si="7"/>
        <v>31193421</v>
      </c>
      <c r="E34" s="593">
        <f t="shared" si="7"/>
        <v>96265179</v>
      </c>
      <c r="F34" s="593">
        <f t="shared" si="7"/>
        <v>92141823</v>
      </c>
      <c r="G34" s="593">
        <f t="shared" si="7"/>
        <v>74104328</v>
      </c>
      <c r="H34" s="593">
        <f t="shared" si="7"/>
        <v>477732750</v>
      </c>
    </row>
    <row r="35" spans="1:8" hidden="1">
      <c r="A35" s="667" t="s">
        <v>530</v>
      </c>
      <c r="B35" s="593">
        <f>+B22</f>
        <v>72624310</v>
      </c>
      <c r="C35" s="593">
        <f t="shared" si="7"/>
        <v>83041711</v>
      </c>
      <c r="D35" s="593">
        <f t="shared" si="7"/>
        <v>30037158</v>
      </c>
      <c r="E35" s="593">
        <f t="shared" si="7"/>
        <v>120077159</v>
      </c>
      <c r="F35" s="593">
        <f t="shared" si="7"/>
        <v>107712420</v>
      </c>
      <c r="G35" s="593">
        <f t="shared" si="7"/>
        <v>65177887</v>
      </c>
      <c r="H35" s="593">
        <f t="shared" si="7"/>
        <v>478670645</v>
      </c>
    </row>
    <row r="36" spans="1:8" hidden="1">
      <c r="A36" s="167" t="s">
        <v>211</v>
      </c>
      <c r="B36" s="352">
        <f>B35/B34-1</f>
        <v>-0.30605014782968354</v>
      </c>
      <c r="C36" s="352">
        <f t="shared" ref="C36:G36" si="8">C35/C34-1</f>
        <v>4.6201941261784008E-2</v>
      </c>
      <c r="D36" s="352">
        <f t="shared" si="8"/>
        <v>-3.7067527796967203E-2</v>
      </c>
      <c r="E36" s="352">
        <f t="shared" si="8"/>
        <v>0.24735818545561528</v>
      </c>
      <c r="F36" s="352">
        <f t="shared" si="8"/>
        <v>0.16898511981904241</v>
      </c>
      <c r="G36" s="352">
        <f t="shared" si="8"/>
        <v>-0.12045775517996737</v>
      </c>
      <c r="H36" s="352">
        <f>H35/H34-1</f>
        <v>1.9632210686832963E-3</v>
      </c>
    </row>
    <row r="37" spans="1:8" ht="36" customHeight="1">
      <c r="A37" s="730" t="s">
        <v>513</v>
      </c>
      <c r="B37" s="731"/>
      <c r="C37" s="731"/>
      <c r="D37" s="731"/>
      <c r="E37" s="731"/>
      <c r="F37" s="731"/>
      <c r="G37" s="731"/>
      <c r="H37" s="731"/>
    </row>
    <row r="38" spans="1:8">
      <c r="A38" s="161"/>
      <c r="B38" s="154"/>
      <c r="C38" s="154"/>
      <c r="D38" s="154"/>
      <c r="E38" s="154"/>
      <c r="F38" s="154"/>
      <c r="G38" s="154"/>
      <c r="H38" s="154"/>
    </row>
    <row r="39" spans="1:8">
      <c r="A39" s="161"/>
      <c r="B39" s="154"/>
      <c r="C39" s="154"/>
      <c r="D39" s="154"/>
      <c r="E39" s="154"/>
      <c r="F39" s="154"/>
      <c r="G39" s="154"/>
      <c r="H39" s="154"/>
    </row>
    <row r="40" spans="1:8">
      <c r="A40" s="161"/>
      <c r="B40" s="154"/>
      <c r="C40" s="154"/>
      <c r="D40" s="154"/>
      <c r="E40" s="154"/>
      <c r="F40" s="154"/>
      <c r="G40" s="154"/>
      <c r="H40" s="154"/>
    </row>
    <row r="41" spans="1:8" ht="132.75" customHeight="1">
      <c r="A41" s="161"/>
      <c r="B41" s="154"/>
      <c r="C41" s="154"/>
      <c r="D41" s="154"/>
      <c r="E41" s="154"/>
      <c r="F41" s="154"/>
      <c r="G41" s="154"/>
      <c r="H41" s="154"/>
    </row>
    <row r="42" spans="1:8">
      <c r="A42" s="161"/>
      <c r="B42" s="154"/>
      <c r="C42" s="154"/>
      <c r="D42" s="154"/>
      <c r="E42" s="154"/>
      <c r="F42" s="154"/>
      <c r="G42" s="154"/>
      <c r="H42" s="154"/>
    </row>
    <row r="43" spans="1:8">
      <c r="A43" s="161"/>
      <c r="B43" s="154"/>
      <c r="C43" s="154"/>
      <c r="D43" s="154"/>
      <c r="E43" s="154"/>
      <c r="F43" s="154"/>
      <c r="G43" s="154"/>
      <c r="H43" s="154"/>
    </row>
    <row r="44" spans="1:8" ht="15" customHeight="1">
      <c r="A44" s="154"/>
      <c r="B44" s="154"/>
      <c r="C44" s="154"/>
      <c r="D44" s="154"/>
      <c r="E44" s="154"/>
      <c r="F44" s="154"/>
      <c r="G44" s="154"/>
      <c r="H44" s="154"/>
    </row>
    <row r="45" spans="1:8" ht="43.5" customHeight="1">
      <c r="A45" s="161"/>
      <c r="B45" s="154"/>
      <c r="C45" s="154"/>
      <c r="D45" s="154"/>
      <c r="E45" s="154"/>
      <c r="F45" s="154"/>
      <c r="G45" s="154"/>
      <c r="H45" s="154"/>
    </row>
    <row r="46" spans="1:8" ht="42.75" customHeight="1">
      <c r="A46" s="729" t="s">
        <v>540</v>
      </c>
      <c r="B46" s="729"/>
      <c r="C46" s="729"/>
      <c r="D46" s="729"/>
      <c r="E46" s="729"/>
      <c r="F46" s="729"/>
      <c r="G46" s="165"/>
      <c r="H46" s="165"/>
    </row>
  </sheetData>
  <mergeCells count="4">
    <mergeCell ref="A46:F46"/>
    <mergeCell ref="A37:H37"/>
    <mergeCell ref="A28:H28"/>
    <mergeCell ref="A33:H33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J713"/>
  <sheetViews>
    <sheetView showGridLines="0" view="pageBreakPreview" zoomScale="85" zoomScaleNormal="100" zoomScaleSheetLayoutView="85" workbookViewId="0">
      <selection activeCell="C86" sqref="C86"/>
    </sheetView>
  </sheetViews>
  <sheetFormatPr baseColWidth="10" defaultColWidth="11.42578125" defaultRowHeight="12.75"/>
  <cols>
    <col min="1" max="1" width="3" style="154" bestFit="1" customWidth="1"/>
    <col min="2" max="2" width="63.140625" style="154" bestFit="1" customWidth="1"/>
    <col min="3" max="3" width="14.85546875" style="154" bestFit="1" customWidth="1"/>
    <col min="4" max="4" width="14.42578125" style="154" bestFit="1" customWidth="1"/>
    <col min="5" max="5" width="8.140625" style="357" bestFit="1" customWidth="1"/>
    <col min="6" max="6" width="16.28515625" style="357" bestFit="1" customWidth="1"/>
    <col min="7" max="7" width="16.7109375" style="154" bestFit="1" customWidth="1"/>
    <col min="8" max="8" width="8.140625" style="296" bestFit="1" customWidth="1"/>
    <col min="9" max="9" width="9.140625" style="506" bestFit="1" customWidth="1"/>
    <col min="10" max="10" width="15.28515625" style="506" bestFit="1" customWidth="1"/>
    <col min="11" max="16384" width="11.42578125" style="506"/>
  </cols>
  <sheetData>
    <row r="1" spans="1:10" s="157" customFormat="1" ht="14.25" customHeight="1">
      <c r="B1" s="240" t="s">
        <v>262</v>
      </c>
      <c r="E1" s="353"/>
      <c r="H1" s="353"/>
      <c r="I1" s="353"/>
    </row>
    <row r="2" spans="1:10" s="157" customFormat="1" ht="14.25" customHeight="1">
      <c r="B2" s="239" t="s">
        <v>261</v>
      </c>
      <c r="E2" s="353"/>
      <c r="H2" s="353"/>
      <c r="I2" s="353"/>
    </row>
    <row r="3" spans="1:10" s="157" customFormat="1" ht="14.25" customHeight="1">
      <c r="B3" s="158"/>
      <c r="E3" s="353"/>
      <c r="H3" s="353"/>
      <c r="I3" s="353"/>
    </row>
    <row r="4" spans="1:10" s="157" customFormat="1" ht="14.25" customHeight="1" thickBot="1">
      <c r="B4" s="159" t="s">
        <v>268</v>
      </c>
      <c r="E4" s="353"/>
      <c r="H4" s="353"/>
      <c r="I4" s="353"/>
    </row>
    <row r="5" spans="1:10" s="510" customFormat="1" ht="14.25" customHeight="1" thickBot="1">
      <c r="A5" s="157"/>
      <c r="B5" s="234"/>
      <c r="C5" s="697" t="s">
        <v>527</v>
      </c>
      <c r="D5" s="698"/>
      <c r="E5" s="699"/>
      <c r="F5" s="733" t="s">
        <v>541</v>
      </c>
      <c r="G5" s="700"/>
      <c r="H5" s="700"/>
      <c r="I5" s="701"/>
      <c r="J5" s="157"/>
    </row>
    <row r="6" spans="1:10" s="510" customFormat="1" ht="14.25" customHeight="1" thickBot="1">
      <c r="A6" s="157"/>
      <c r="B6" s="655" t="s">
        <v>283</v>
      </c>
      <c r="C6" s="250">
        <v>2018</v>
      </c>
      <c r="D6" s="251">
        <v>2019</v>
      </c>
      <c r="E6" s="418" t="s">
        <v>211</v>
      </c>
      <c r="F6" s="250">
        <v>2018</v>
      </c>
      <c r="G6" s="251">
        <v>2019</v>
      </c>
      <c r="H6" s="418" t="s">
        <v>211</v>
      </c>
      <c r="I6" s="443" t="s">
        <v>212</v>
      </c>
      <c r="J6" s="404"/>
    </row>
    <row r="7" spans="1:10" s="157" customFormat="1" ht="14.25" customHeight="1">
      <c r="B7" s="595" t="s">
        <v>35</v>
      </c>
      <c r="C7" s="298">
        <v>64300762.970000014</v>
      </c>
      <c r="D7" s="596">
        <v>106163031</v>
      </c>
      <c r="E7" s="419">
        <f t="shared" ref="E7:E26" si="0">D7/C7-1</f>
        <v>0.65103843401564498</v>
      </c>
      <c r="F7" s="298">
        <v>278569844.1500001</v>
      </c>
      <c r="G7" s="596">
        <v>621090097</v>
      </c>
      <c r="H7" s="419">
        <f t="shared" ref="H7:H27" si="1">G7/F7-1</f>
        <v>1.2295668753921718</v>
      </c>
      <c r="I7" s="419">
        <f t="shared" ref="I7:I30" si="2">+G7/$G$31</f>
        <v>0.20627198197448915</v>
      </c>
      <c r="J7" s="669"/>
    </row>
    <row r="8" spans="1:10" s="157" customFormat="1" ht="14.25" customHeight="1">
      <c r="B8" s="595" t="s">
        <v>39</v>
      </c>
      <c r="C8" s="298">
        <v>62494380.290000007</v>
      </c>
      <c r="D8" s="596">
        <v>95200076</v>
      </c>
      <c r="E8" s="419">
        <f t="shared" si="0"/>
        <v>0.52333818750153083</v>
      </c>
      <c r="F8" s="298">
        <v>436887467.41000003</v>
      </c>
      <c r="G8" s="596">
        <v>594821826</v>
      </c>
      <c r="H8" s="419">
        <f t="shared" si="1"/>
        <v>0.36149894508597891</v>
      </c>
      <c r="I8" s="419">
        <f t="shared" si="2"/>
        <v>0.19754795248442791</v>
      </c>
      <c r="J8" s="669"/>
    </row>
    <row r="9" spans="1:10" s="157" customFormat="1" ht="14.25" customHeight="1">
      <c r="B9" s="595" t="s">
        <v>385</v>
      </c>
      <c r="C9" s="298">
        <v>32571324.5</v>
      </c>
      <c r="D9" s="596">
        <v>46090870</v>
      </c>
      <c r="E9" s="419">
        <f t="shared" si="0"/>
        <v>0.415075091588615</v>
      </c>
      <c r="F9" s="298">
        <v>183475930.78</v>
      </c>
      <c r="G9" s="596">
        <v>302319028</v>
      </c>
      <c r="H9" s="419">
        <f t="shared" si="1"/>
        <v>0.64773126760970556</v>
      </c>
      <c r="I9" s="419">
        <f t="shared" si="2"/>
        <v>0.10040402414299174</v>
      </c>
      <c r="J9" s="669"/>
    </row>
    <row r="10" spans="1:10" s="157" customFormat="1" ht="14.25" customHeight="1">
      <c r="B10" s="597" t="s">
        <v>34</v>
      </c>
      <c r="C10" s="298">
        <v>37098587.539999992</v>
      </c>
      <c r="D10" s="596">
        <v>35779670</v>
      </c>
      <c r="E10" s="419">
        <f t="shared" si="0"/>
        <v>-3.5551691518657558E-2</v>
      </c>
      <c r="F10" s="298">
        <v>271110654.23999995</v>
      </c>
      <c r="G10" s="596">
        <v>217691436</v>
      </c>
      <c r="H10" s="419">
        <f t="shared" si="1"/>
        <v>-0.19703843211086325</v>
      </c>
      <c r="I10" s="419">
        <f t="shared" si="2"/>
        <v>7.2298116134015031E-2</v>
      </c>
      <c r="J10" s="669"/>
    </row>
    <row r="11" spans="1:10" s="157" customFormat="1" ht="14.25" customHeight="1">
      <c r="B11" s="595" t="s">
        <v>40</v>
      </c>
      <c r="C11" s="298">
        <v>35593166.520000003</v>
      </c>
      <c r="D11" s="596">
        <v>31093170</v>
      </c>
      <c r="E11" s="419">
        <f t="shared" si="0"/>
        <v>-0.12642866482450865</v>
      </c>
      <c r="F11" s="298">
        <v>172543758.48000002</v>
      </c>
      <c r="G11" s="596">
        <v>175330534</v>
      </c>
      <c r="H11" s="419">
        <f t="shared" si="1"/>
        <v>1.6151123312426297E-2</v>
      </c>
      <c r="I11" s="419">
        <f t="shared" si="2"/>
        <v>5.8229517623150186E-2</v>
      </c>
      <c r="J11" s="669"/>
    </row>
    <row r="12" spans="1:10" s="157" customFormat="1" ht="14.25" customHeight="1">
      <c r="B12" s="595" t="s">
        <v>383</v>
      </c>
      <c r="C12" s="298">
        <v>26573356.68</v>
      </c>
      <c r="D12" s="596">
        <v>30277154</v>
      </c>
      <c r="E12" s="419">
        <f t="shared" si="0"/>
        <v>0.13938010785019128</v>
      </c>
      <c r="F12" s="298">
        <v>141599149.44</v>
      </c>
      <c r="G12" s="596">
        <v>156400509</v>
      </c>
      <c r="H12" s="419">
        <f t="shared" si="1"/>
        <v>0.10453000331242679</v>
      </c>
      <c r="I12" s="419">
        <f t="shared" si="2"/>
        <v>5.1942613686930074E-2</v>
      </c>
      <c r="J12" s="669"/>
    </row>
    <row r="13" spans="1:10" s="157" customFormat="1" ht="14.25" customHeight="1">
      <c r="B13" s="595" t="s">
        <v>384</v>
      </c>
      <c r="C13" s="298">
        <v>15460469.85</v>
      </c>
      <c r="D13" s="596">
        <v>39600005</v>
      </c>
      <c r="E13" s="419">
        <f t="shared" si="0"/>
        <v>1.5613713803141631</v>
      </c>
      <c r="F13" s="298">
        <v>72564371.719999999</v>
      </c>
      <c r="G13" s="596">
        <v>149260723</v>
      </c>
      <c r="H13" s="419">
        <f t="shared" si="1"/>
        <v>1.0569422632906385</v>
      </c>
      <c r="I13" s="419">
        <f t="shared" si="2"/>
        <v>4.9571399242830334E-2</v>
      </c>
      <c r="J13" s="669"/>
    </row>
    <row r="14" spans="1:10" s="157" customFormat="1" ht="14.25" customHeight="1">
      <c r="B14" s="595" t="s">
        <v>37</v>
      </c>
      <c r="C14" s="298">
        <v>44196313.020000003</v>
      </c>
      <c r="D14" s="596">
        <v>-9612065</v>
      </c>
      <c r="E14" s="419">
        <f t="shared" si="0"/>
        <v>-1.217485675686347</v>
      </c>
      <c r="F14" s="298">
        <v>255036171.89000005</v>
      </c>
      <c r="G14" s="596">
        <v>134830651</v>
      </c>
      <c r="H14" s="419">
        <f t="shared" si="1"/>
        <v>-0.47132734152646405</v>
      </c>
      <c r="I14" s="419">
        <f t="shared" si="2"/>
        <v>4.4778987375612013E-2</v>
      </c>
      <c r="J14" s="669"/>
    </row>
    <row r="15" spans="1:10" s="157" customFormat="1" ht="14.25" customHeight="1">
      <c r="B15" s="595" t="s">
        <v>44</v>
      </c>
      <c r="C15" s="298">
        <v>18527491.939999994</v>
      </c>
      <c r="D15" s="596">
        <v>18223375</v>
      </c>
      <c r="E15" s="419">
        <f t="shared" si="0"/>
        <v>-1.6414360939130623E-2</v>
      </c>
      <c r="F15" s="298">
        <v>140699173.74999997</v>
      </c>
      <c r="G15" s="596">
        <v>126833044</v>
      </c>
      <c r="H15" s="419">
        <f t="shared" si="1"/>
        <v>-9.8551607521433437E-2</v>
      </c>
      <c r="I15" s="419">
        <f t="shared" si="2"/>
        <v>4.2122879582376579E-2</v>
      </c>
      <c r="J15" s="669"/>
    </row>
    <row r="16" spans="1:10" s="157" customFormat="1" ht="14.25" customHeight="1">
      <c r="B16" s="595" t="s">
        <v>41</v>
      </c>
      <c r="C16" s="298">
        <v>14229968.610000001</v>
      </c>
      <c r="D16" s="596">
        <v>20906068</v>
      </c>
      <c r="E16" s="419">
        <f t="shared" si="0"/>
        <v>0.46915770322279005</v>
      </c>
      <c r="F16" s="298">
        <v>91144546.310000002</v>
      </c>
      <c r="G16" s="596">
        <v>107750002</v>
      </c>
      <c r="H16" s="419">
        <f t="shared" si="1"/>
        <v>0.18218814358372759</v>
      </c>
      <c r="I16" s="419">
        <f t="shared" si="2"/>
        <v>3.5785156739176233E-2</v>
      </c>
      <c r="J16" s="669"/>
    </row>
    <row r="17" spans="1:10" s="157" customFormat="1" ht="14.25" customHeight="1">
      <c r="B17" s="595" t="s">
        <v>36</v>
      </c>
      <c r="C17" s="298">
        <v>19663325.59</v>
      </c>
      <c r="D17" s="596">
        <v>11734481</v>
      </c>
      <c r="E17" s="419">
        <f t="shared" si="0"/>
        <v>-0.40323009216875816</v>
      </c>
      <c r="F17" s="298">
        <v>90640550.060000002</v>
      </c>
      <c r="G17" s="596">
        <v>99803939</v>
      </c>
      <c r="H17" s="419">
        <f t="shared" si="1"/>
        <v>0.10109591053821099</v>
      </c>
      <c r="I17" s="419">
        <f t="shared" si="2"/>
        <v>3.3146167369000917E-2</v>
      </c>
      <c r="J17" s="669"/>
    </row>
    <row r="18" spans="1:10" s="157" customFormat="1" ht="14.25" customHeight="1">
      <c r="B18" s="595" t="s">
        <v>43</v>
      </c>
      <c r="C18" s="298">
        <v>7157065.0899999999</v>
      </c>
      <c r="D18" s="596">
        <v>21393518</v>
      </c>
      <c r="E18" s="419">
        <f t="shared" si="0"/>
        <v>1.9891467704955579</v>
      </c>
      <c r="F18" s="298">
        <v>57644637.950000003</v>
      </c>
      <c r="G18" s="596">
        <v>93816951</v>
      </c>
      <c r="H18" s="419">
        <f t="shared" si="1"/>
        <v>0.6275052517699089</v>
      </c>
      <c r="I18" s="419">
        <f t="shared" si="2"/>
        <v>3.1157811916575337E-2</v>
      </c>
      <c r="J18" s="669"/>
    </row>
    <row r="19" spans="1:10" s="157" customFormat="1" ht="14.25" customHeight="1">
      <c r="B19" s="595" t="s">
        <v>38</v>
      </c>
      <c r="C19" s="298">
        <v>17572104.079999998</v>
      </c>
      <c r="D19" s="596">
        <v>8859596</v>
      </c>
      <c r="E19" s="419">
        <f t="shared" si="0"/>
        <v>-0.4958147322787767</v>
      </c>
      <c r="F19" s="298">
        <v>89023489.290000007</v>
      </c>
      <c r="G19" s="596">
        <v>76507743</v>
      </c>
      <c r="H19" s="419">
        <f t="shared" si="1"/>
        <v>-0.14058925784440013</v>
      </c>
      <c r="I19" s="419">
        <f t="shared" si="2"/>
        <v>2.5409202080716557E-2</v>
      </c>
      <c r="J19" s="669"/>
    </row>
    <row r="20" spans="1:10" s="157" customFormat="1" ht="14.25" customHeight="1">
      <c r="B20" s="595" t="s">
        <v>45</v>
      </c>
      <c r="C20" s="298">
        <v>8356552.6200000001</v>
      </c>
      <c r="D20" s="596">
        <v>8775225</v>
      </c>
      <c r="E20" s="419">
        <f t="shared" si="0"/>
        <v>5.0101088216446765E-2</v>
      </c>
      <c r="F20" s="298">
        <v>61150698.210000001</v>
      </c>
      <c r="G20" s="596">
        <v>73142026</v>
      </c>
      <c r="H20" s="419">
        <f t="shared" si="1"/>
        <v>0.19609469950482183</v>
      </c>
      <c r="I20" s="419">
        <f t="shared" si="2"/>
        <v>2.4291404325272339E-2</v>
      </c>
      <c r="J20" s="669"/>
    </row>
    <row r="21" spans="1:10" s="157" customFormat="1" ht="14.25" customHeight="1">
      <c r="B21" s="595" t="s">
        <v>42</v>
      </c>
      <c r="C21" s="298">
        <v>4645487.79</v>
      </c>
      <c r="D21" s="596">
        <v>4205305</v>
      </c>
      <c r="E21" s="419">
        <f t="shared" si="0"/>
        <v>-9.4754912702073812E-2</v>
      </c>
      <c r="F21" s="298">
        <v>45440169.049999997</v>
      </c>
      <c r="G21" s="596">
        <v>29942388</v>
      </c>
      <c r="H21" s="419">
        <f t="shared" si="1"/>
        <v>-0.34105905356441446</v>
      </c>
      <c r="I21" s="419">
        <f t="shared" si="2"/>
        <v>9.9442508383919062E-3</v>
      </c>
      <c r="J21" s="669"/>
    </row>
    <row r="22" spans="1:10" s="157" customFormat="1" ht="14.25" customHeight="1">
      <c r="B22" s="595" t="s">
        <v>386</v>
      </c>
      <c r="C22" s="298">
        <v>2821931.85</v>
      </c>
      <c r="D22" s="596">
        <v>5603661</v>
      </c>
      <c r="E22" s="419">
        <f t="shared" si="0"/>
        <v>0.98575348302617583</v>
      </c>
      <c r="F22" s="298">
        <v>17635238.370000001</v>
      </c>
      <c r="G22" s="596">
        <v>25971913</v>
      </c>
      <c r="H22" s="419">
        <f t="shared" si="1"/>
        <v>0.47272820786941239</v>
      </c>
      <c r="I22" s="419">
        <f t="shared" si="2"/>
        <v>8.6256051997219349E-3</v>
      </c>
      <c r="J22" s="669"/>
    </row>
    <row r="23" spans="1:10" s="157" customFormat="1" ht="14.25" customHeight="1">
      <c r="B23" s="595" t="s">
        <v>162</v>
      </c>
      <c r="C23" s="298">
        <v>799409.6</v>
      </c>
      <c r="D23" s="596">
        <v>1209286</v>
      </c>
      <c r="E23" s="419">
        <f t="shared" si="0"/>
        <v>0.51272389023099052</v>
      </c>
      <c r="F23" s="298">
        <v>8416940.1699999999</v>
      </c>
      <c r="G23" s="596">
        <v>11658358</v>
      </c>
      <c r="H23" s="419">
        <f t="shared" si="1"/>
        <v>0.38510643589379345</v>
      </c>
      <c r="I23" s="419">
        <f t="shared" si="2"/>
        <v>3.8718901216487139E-3</v>
      </c>
      <c r="J23" s="669"/>
    </row>
    <row r="24" spans="1:10" s="157" customFormat="1" ht="14.25" customHeight="1">
      <c r="B24" s="595" t="s">
        <v>28</v>
      </c>
      <c r="C24" s="298">
        <v>582709</v>
      </c>
      <c r="D24" s="596">
        <v>2238659</v>
      </c>
      <c r="E24" s="419">
        <f t="shared" si="0"/>
        <v>2.8418129804070298</v>
      </c>
      <c r="F24" s="298">
        <v>4251744.9800000004</v>
      </c>
      <c r="G24" s="596">
        <v>10311468</v>
      </c>
      <c r="H24" s="419">
        <f t="shared" si="1"/>
        <v>1.4252320043898772</v>
      </c>
      <c r="I24" s="419">
        <f t="shared" si="2"/>
        <v>3.4245706890195702E-3</v>
      </c>
      <c r="J24" s="669"/>
    </row>
    <row r="25" spans="1:10" s="157" customFormat="1" ht="14.25" customHeight="1">
      <c r="B25" s="597" t="s">
        <v>265</v>
      </c>
      <c r="C25" s="298">
        <v>111026</v>
      </c>
      <c r="D25" s="596">
        <v>859560</v>
      </c>
      <c r="E25" s="419">
        <f t="shared" si="0"/>
        <v>6.7419703492875547</v>
      </c>
      <c r="F25" s="298">
        <v>971480</v>
      </c>
      <c r="G25" s="596">
        <v>2431148</v>
      </c>
      <c r="H25" s="419">
        <f t="shared" si="1"/>
        <v>1.5025198665952977</v>
      </c>
      <c r="I25" s="419">
        <f t="shared" si="2"/>
        <v>8.0741541179864501E-4</v>
      </c>
      <c r="J25" s="669"/>
    </row>
    <row r="26" spans="1:10" s="157" customFormat="1" ht="14.25" customHeight="1">
      <c r="B26" s="595" t="s">
        <v>264</v>
      </c>
      <c r="C26" s="298">
        <v>107000</v>
      </c>
      <c r="D26" s="596">
        <v>70000</v>
      </c>
      <c r="E26" s="419">
        <f t="shared" si="0"/>
        <v>-0.34579439252336452</v>
      </c>
      <c r="F26" s="298">
        <v>535100</v>
      </c>
      <c r="G26" s="596">
        <v>1110000</v>
      </c>
      <c r="H26" s="419">
        <f t="shared" si="1"/>
        <v>1.0743786208185386</v>
      </c>
      <c r="I26" s="419">
        <f t="shared" si="2"/>
        <v>3.6864522731503633E-4</v>
      </c>
      <c r="J26" s="669"/>
    </row>
    <row r="27" spans="1:10" s="157" customFormat="1" ht="14.25" customHeight="1">
      <c r="B27" s="595" t="s">
        <v>388</v>
      </c>
      <c r="C27" s="298">
        <v>70</v>
      </c>
      <c r="D27" s="596">
        <v>0</v>
      </c>
      <c r="E27" s="419" t="s">
        <v>54</v>
      </c>
      <c r="F27" s="298">
        <v>610</v>
      </c>
      <c r="G27" s="596">
        <v>1228</v>
      </c>
      <c r="H27" s="419">
        <f t="shared" si="1"/>
        <v>1.0131147540983605</v>
      </c>
      <c r="I27" s="419">
        <f t="shared" si="2"/>
        <v>4.0783453976834652E-7</v>
      </c>
      <c r="J27" s="669"/>
    </row>
    <row r="28" spans="1:10" s="157" customFormat="1" ht="14.25" customHeight="1">
      <c r="B28" s="595" t="s">
        <v>267</v>
      </c>
      <c r="C28" s="298">
        <v>0</v>
      </c>
      <c r="D28" s="596"/>
      <c r="E28" s="419" t="s">
        <v>54</v>
      </c>
      <c r="F28" s="298">
        <v>20</v>
      </c>
      <c r="G28" s="596"/>
      <c r="H28" s="419" t="s">
        <v>54</v>
      </c>
      <c r="I28" s="419">
        <f t="shared" si="2"/>
        <v>0</v>
      </c>
      <c r="J28" s="669"/>
    </row>
    <row r="29" spans="1:10" s="157" customFormat="1" ht="14.25" customHeight="1">
      <c r="B29" s="595" t="s">
        <v>263</v>
      </c>
      <c r="C29" s="298">
        <v>0</v>
      </c>
      <c r="D29" s="596"/>
      <c r="E29" s="419" t="s">
        <v>54</v>
      </c>
      <c r="F29" s="298">
        <v>11359</v>
      </c>
      <c r="G29" s="596"/>
      <c r="H29" s="419" t="s">
        <v>54</v>
      </c>
      <c r="I29" s="419">
        <f t="shared" si="2"/>
        <v>0</v>
      </c>
      <c r="J29" s="669"/>
    </row>
    <row r="30" spans="1:10" s="157" customFormat="1" ht="14.25" customHeight="1">
      <c r="B30" s="595" t="s">
        <v>266</v>
      </c>
      <c r="C30" s="298"/>
      <c r="D30" s="596"/>
      <c r="E30" s="419" t="s">
        <v>54</v>
      </c>
      <c r="F30" s="298"/>
      <c r="G30" s="596"/>
      <c r="H30" s="419" t="s">
        <v>54</v>
      </c>
      <c r="I30" s="419">
        <f t="shared" si="2"/>
        <v>0</v>
      </c>
      <c r="J30" s="669"/>
    </row>
    <row r="31" spans="1:10" s="510" customFormat="1" ht="14.25" customHeight="1" thickBot="1">
      <c r="A31" s="157"/>
      <c r="B31" s="252" t="s">
        <v>55</v>
      </c>
      <c r="C31" s="299">
        <f>+SUM(C7:C30)</f>
        <v>412862503.54000002</v>
      </c>
      <c r="D31" s="299">
        <f>+SUM(D7:D30)</f>
        <v>478670645</v>
      </c>
      <c r="E31" s="355">
        <f>D31/C31-1</f>
        <v>0.15939481279055934</v>
      </c>
      <c r="F31" s="299">
        <f>+SUM(F7:F30)</f>
        <v>2419353105.2500005</v>
      </c>
      <c r="G31" s="299">
        <f>+SUM(G7:G30)</f>
        <v>3011025012</v>
      </c>
      <c r="H31" s="442">
        <f t="shared" ref="H31" si="3">G31/F31-1</f>
        <v>0.24455789668158423</v>
      </c>
      <c r="I31" s="442">
        <f t="shared" ref="I31" si="4">G31/$G$31</f>
        <v>1</v>
      </c>
      <c r="J31" s="404"/>
    </row>
    <row r="32" spans="1:10" s="157" customFormat="1" ht="14.25" customHeight="1">
      <c r="D32" s="363"/>
      <c r="E32" s="353"/>
      <c r="H32" s="353"/>
      <c r="I32" s="353"/>
    </row>
    <row r="33" spans="1:10" s="510" customFormat="1" ht="14.25" customHeight="1" thickBot="1">
      <c r="A33" s="157"/>
      <c r="B33" s="159" t="s">
        <v>275</v>
      </c>
      <c r="C33" s="157"/>
      <c r="D33" s="157"/>
      <c r="E33" s="353"/>
      <c r="F33" s="157"/>
      <c r="G33" s="157"/>
      <c r="H33" s="353"/>
      <c r="I33" s="353"/>
      <c r="J33" s="157"/>
    </row>
    <row r="34" spans="1:10" s="510" customFormat="1" ht="14.25" customHeight="1" thickBot="1">
      <c r="A34" s="157"/>
      <c r="B34" s="157"/>
      <c r="C34" s="697" t="s">
        <v>527</v>
      </c>
      <c r="D34" s="698"/>
      <c r="E34" s="699"/>
      <c r="F34" s="733" t="s">
        <v>541</v>
      </c>
      <c r="G34" s="700"/>
      <c r="H34" s="700"/>
      <c r="I34" s="701"/>
      <c r="J34" s="157"/>
    </row>
    <row r="35" spans="1:10" s="157" customFormat="1" ht="14.25" customHeight="1" thickBot="1">
      <c r="A35" s="735" t="s">
        <v>379</v>
      </c>
      <c r="B35" s="736"/>
      <c r="C35" s="250">
        <v>2018</v>
      </c>
      <c r="D35" s="251">
        <v>2019</v>
      </c>
      <c r="E35" s="418" t="s">
        <v>211</v>
      </c>
      <c r="F35" s="250">
        <v>2018</v>
      </c>
      <c r="G35" s="251">
        <v>2019</v>
      </c>
      <c r="H35" s="356" t="s">
        <v>211</v>
      </c>
      <c r="I35" s="354" t="s">
        <v>212</v>
      </c>
      <c r="J35" s="404"/>
    </row>
    <row r="36" spans="1:10" s="157" customFormat="1" ht="14.25" customHeight="1">
      <c r="A36" s="303">
        <v>1</v>
      </c>
      <c r="B36" s="247" t="s">
        <v>270</v>
      </c>
      <c r="C36" s="246">
        <v>37485276</v>
      </c>
      <c r="D36" s="598">
        <v>94462483</v>
      </c>
      <c r="E36" s="337">
        <f>D36/C36-1</f>
        <v>1.5199889951457206</v>
      </c>
      <c r="F36" s="246">
        <v>190761606</v>
      </c>
      <c r="G36" s="598">
        <v>554674680</v>
      </c>
      <c r="H36" s="337">
        <f>G36/F36-1</f>
        <v>1.9076851030495097</v>
      </c>
      <c r="I36" s="346">
        <f>G36/$G$87</f>
        <v>0.18421457071576131</v>
      </c>
      <c r="J36" s="404"/>
    </row>
    <row r="37" spans="1:10" s="157" customFormat="1" ht="14.25" customHeight="1">
      <c r="A37" s="303">
        <v>2</v>
      </c>
      <c r="B37" s="247" t="s">
        <v>271</v>
      </c>
      <c r="C37" s="246">
        <v>1354841.01</v>
      </c>
      <c r="D37" s="598">
        <v>76375664</v>
      </c>
      <c r="E37" s="337" t="s">
        <v>64</v>
      </c>
      <c r="F37" s="246">
        <v>75199331.25</v>
      </c>
      <c r="G37" s="598">
        <v>418410470</v>
      </c>
      <c r="H37" s="337">
        <f t="shared" ref="H37:H87" si="5">G37/F37-1</f>
        <v>4.5640184965075736</v>
      </c>
      <c r="I37" s="346">
        <f t="shared" ref="I37:I86" si="6">G37/$G$87</f>
        <v>0.13895948002174882</v>
      </c>
      <c r="J37" s="404"/>
    </row>
    <row r="38" spans="1:10" s="157" customFormat="1" ht="14.25" customHeight="1">
      <c r="A38" s="303">
        <v>3</v>
      </c>
      <c r="B38" s="247" t="s">
        <v>416</v>
      </c>
      <c r="C38" s="246">
        <v>14184233.73</v>
      </c>
      <c r="D38" s="598">
        <v>33397674</v>
      </c>
      <c r="E38" s="337">
        <f t="shared" ref="E38:E87" si="7">D38/C38-1</f>
        <v>1.354563146358982</v>
      </c>
      <c r="F38" s="246">
        <v>104776216.52</v>
      </c>
      <c r="G38" s="598">
        <v>209120592</v>
      </c>
      <c r="H38" s="337">
        <f t="shared" si="5"/>
        <v>0.9958784440367956</v>
      </c>
      <c r="I38" s="346">
        <f t="shared" si="6"/>
        <v>6.9451628985671143E-2</v>
      </c>
      <c r="J38" s="404"/>
    </row>
    <row r="39" spans="1:10" s="157" customFormat="1" ht="14.25" customHeight="1">
      <c r="A39" s="303">
        <v>4</v>
      </c>
      <c r="B39" s="247" t="s">
        <v>420</v>
      </c>
      <c r="C39" s="246">
        <v>66522064.329999991</v>
      </c>
      <c r="D39" s="598">
        <v>659857</v>
      </c>
      <c r="E39" s="337">
        <f t="shared" si="7"/>
        <v>-0.99008062953779352</v>
      </c>
      <c r="F39" s="246">
        <v>318181084.75999999</v>
      </c>
      <c r="G39" s="598">
        <v>195592130</v>
      </c>
      <c r="H39" s="337">
        <f t="shared" si="5"/>
        <v>-0.38528046018972906</v>
      </c>
      <c r="I39" s="346">
        <f t="shared" si="6"/>
        <v>6.4958653355749671E-2</v>
      </c>
      <c r="J39" s="404"/>
    </row>
    <row r="40" spans="1:10" s="157" customFormat="1" ht="14.25" customHeight="1">
      <c r="A40" s="303">
        <v>5</v>
      </c>
      <c r="B40" s="247" t="s">
        <v>160</v>
      </c>
      <c r="C40" s="246">
        <v>15312026</v>
      </c>
      <c r="D40" s="598">
        <v>36541293</v>
      </c>
      <c r="E40" s="337">
        <f t="shared" si="7"/>
        <v>1.3864440277204335</v>
      </c>
      <c r="F40" s="246">
        <v>71021893</v>
      </c>
      <c r="G40" s="598">
        <v>138438360</v>
      </c>
      <c r="H40" s="337">
        <f t="shared" si="5"/>
        <v>0.94923500560594753</v>
      </c>
      <c r="I40" s="346">
        <f t="shared" si="6"/>
        <v>4.5977153775964716E-2</v>
      </c>
      <c r="J40" s="404"/>
    </row>
    <row r="41" spans="1:10" s="157" customFormat="1" ht="14.25" customHeight="1">
      <c r="A41" s="303">
        <v>6</v>
      </c>
      <c r="B41" s="247" t="s">
        <v>22</v>
      </c>
      <c r="C41" s="246">
        <v>24102823</v>
      </c>
      <c r="D41" s="598">
        <v>23326059</v>
      </c>
      <c r="E41" s="337">
        <f t="shared" si="7"/>
        <v>-3.2227096386178489E-2</v>
      </c>
      <c r="F41" s="246">
        <v>175482239</v>
      </c>
      <c r="G41" s="598">
        <v>135184230</v>
      </c>
      <c r="H41" s="337">
        <f t="shared" si="5"/>
        <v>-0.2296415251460292</v>
      </c>
      <c r="I41" s="346">
        <f t="shared" si="6"/>
        <v>4.4896415493475818E-2</v>
      </c>
      <c r="J41" s="404"/>
    </row>
    <row r="42" spans="1:10" s="157" customFormat="1" ht="14.25" customHeight="1">
      <c r="A42" s="303">
        <v>7</v>
      </c>
      <c r="B42" s="247" t="s">
        <v>419</v>
      </c>
      <c r="C42" s="246">
        <v>21841340.629999999</v>
      </c>
      <c r="D42" s="598">
        <v>25590642</v>
      </c>
      <c r="E42" s="337">
        <f t="shared" si="7"/>
        <v>0.17166077089838416</v>
      </c>
      <c r="F42" s="246">
        <v>112659560.63</v>
      </c>
      <c r="G42" s="598">
        <v>126135576</v>
      </c>
      <c r="H42" s="337">
        <f t="shared" si="5"/>
        <v>0.11961714828853576</v>
      </c>
      <c r="I42" s="346">
        <f t="shared" si="6"/>
        <v>4.189124151984959E-2</v>
      </c>
      <c r="J42" s="404"/>
    </row>
    <row r="43" spans="1:10" s="157" customFormat="1" ht="14.25" customHeight="1">
      <c r="A43" s="303">
        <v>8</v>
      </c>
      <c r="B43" s="247" t="s">
        <v>426</v>
      </c>
      <c r="C43" s="246">
        <v>58406166.369999997</v>
      </c>
      <c r="D43" s="598">
        <v>10266330</v>
      </c>
      <c r="E43" s="337">
        <f t="shared" si="7"/>
        <v>-0.82422523788047752</v>
      </c>
      <c r="F43" s="246">
        <v>349942593.97000003</v>
      </c>
      <c r="G43" s="598">
        <v>114357892</v>
      </c>
      <c r="H43" s="337">
        <f t="shared" si="5"/>
        <v>-0.67320956645305174</v>
      </c>
      <c r="I43" s="346">
        <f t="shared" si="6"/>
        <v>3.7979721704151689E-2</v>
      </c>
      <c r="J43" s="404"/>
    </row>
    <row r="44" spans="1:10" s="157" customFormat="1" ht="14.25" customHeight="1">
      <c r="A44" s="303">
        <v>9</v>
      </c>
      <c r="B44" s="247" t="s">
        <v>24</v>
      </c>
      <c r="C44" s="246">
        <v>10020533</v>
      </c>
      <c r="D44" s="598">
        <v>17312447</v>
      </c>
      <c r="E44" s="337">
        <f t="shared" si="7"/>
        <v>0.72769721929961206</v>
      </c>
      <c r="F44" s="246">
        <v>50882654.469999999</v>
      </c>
      <c r="G44" s="598">
        <v>103779806</v>
      </c>
      <c r="H44" s="337">
        <f t="shared" si="5"/>
        <v>1.0395910370829364</v>
      </c>
      <c r="I44" s="346">
        <f t="shared" si="6"/>
        <v>3.4466603759982319E-2</v>
      </c>
      <c r="J44" s="404"/>
    </row>
    <row r="45" spans="1:10" s="157" customFormat="1" ht="14.25" customHeight="1">
      <c r="A45" s="303">
        <v>10</v>
      </c>
      <c r="B45" s="247" t="s">
        <v>161</v>
      </c>
      <c r="C45" s="246">
        <v>8148118</v>
      </c>
      <c r="D45" s="598">
        <v>14569168</v>
      </c>
      <c r="E45" s="337">
        <f t="shared" si="7"/>
        <v>0.78804087029667458</v>
      </c>
      <c r="F45" s="246">
        <v>43876583.899999999</v>
      </c>
      <c r="G45" s="598">
        <v>75456081</v>
      </c>
      <c r="H45" s="337">
        <f t="shared" si="5"/>
        <v>0.71973463503844015</v>
      </c>
      <c r="I45" s="346">
        <f t="shared" si="6"/>
        <v>2.5059931650943057E-2</v>
      </c>
      <c r="J45" s="404"/>
    </row>
    <row r="46" spans="1:10" s="157" customFormat="1" ht="14.25" customHeight="1">
      <c r="A46" s="303">
        <v>11</v>
      </c>
      <c r="B46" s="247" t="s">
        <v>421</v>
      </c>
      <c r="C46" s="246">
        <v>16893123.539999999</v>
      </c>
      <c r="D46" s="598">
        <v>6426742</v>
      </c>
      <c r="E46" s="337">
        <f t="shared" si="7"/>
        <v>-0.61956461250149597</v>
      </c>
      <c r="F46" s="246">
        <v>67851571.159999996</v>
      </c>
      <c r="G46" s="598">
        <v>69539870</v>
      </c>
      <c r="H46" s="337">
        <f t="shared" si="5"/>
        <v>2.4882236492635545E-2</v>
      </c>
      <c r="I46" s="346">
        <f t="shared" si="6"/>
        <v>2.3095082147394662E-2</v>
      </c>
      <c r="J46" s="404"/>
    </row>
    <row r="47" spans="1:10" s="157" customFormat="1" ht="14.25" customHeight="1">
      <c r="A47" s="303">
        <v>12</v>
      </c>
      <c r="B47" s="247" t="s">
        <v>440</v>
      </c>
      <c r="C47" s="246">
        <v>4607393.09</v>
      </c>
      <c r="D47" s="598">
        <v>9681966</v>
      </c>
      <c r="E47" s="337">
        <f t="shared" si="7"/>
        <v>1.1013978644483315</v>
      </c>
      <c r="F47" s="246">
        <v>11101255.129999999</v>
      </c>
      <c r="G47" s="598">
        <v>65330651</v>
      </c>
      <c r="H47" s="337">
        <f t="shared" si="5"/>
        <v>4.8849787915828227</v>
      </c>
      <c r="I47" s="346">
        <f t="shared" si="6"/>
        <v>2.1697146566247123E-2</v>
      </c>
      <c r="J47" s="404"/>
    </row>
    <row r="48" spans="1:10" s="157" customFormat="1" ht="14.25" customHeight="1">
      <c r="A48" s="303">
        <v>13</v>
      </c>
      <c r="B48" s="247" t="s">
        <v>418</v>
      </c>
      <c r="C48" s="246">
        <v>8327550.3600000003</v>
      </c>
      <c r="D48" s="598">
        <v>7352713</v>
      </c>
      <c r="E48" s="337">
        <f t="shared" si="7"/>
        <v>-0.11706171897590301</v>
      </c>
      <c r="F48" s="246">
        <v>51341406.359999999</v>
      </c>
      <c r="G48" s="598">
        <v>54078286</v>
      </c>
      <c r="H48" s="337">
        <f t="shared" si="5"/>
        <v>5.3307453652697401E-2</v>
      </c>
      <c r="I48" s="346">
        <f t="shared" si="6"/>
        <v>1.7960091923673465E-2</v>
      </c>
      <c r="J48" s="404"/>
    </row>
    <row r="49" spans="1:10" s="157" customFormat="1" ht="14.25" customHeight="1">
      <c r="A49" s="303">
        <v>14</v>
      </c>
      <c r="B49" s="247" t="s">
        <v>422</v>
      </c>
      <c r="C49" s="246">
        <v>6569076</v>
      </c>
      <c r="D49" s="598">
        <v>7475658</v>
      </c>
      <c r="E49" s="337">
        <f t="shared" si="7"/>
        <v>0.13800753713307623</v>
      </c>
      <c r="F49" s="246">
        <v>48096782.210000001</v>
      </c>
      <c r="G49" s="598">
        <v>52434201</v>
      </c>
      <c r="H49" s="337">
        <f t="shared" si="5"/>
        <v>9.0181059744537162E-2</v>
      </c>
      <c r="I49" s="346">
        <f t="shared" si="6"/>
        <v>1.741407022227685E-2</v>
      </c>
      <c r="J49" s="404"/>
    </row>
    <row r="50" spans="1:10" s="157" customFormat="1" ht="14.25" customHeight="1">
      <c r="A50" s="303">
        <v>15</v>
      </c>
      <c r="B50" s="247" t="s">
        <v>31</v>
      </c>
      <c r="C50" s="246">
        <v>7792021</v>
      </c>
      <c r="D50" s="598">
        <v>7477291</v>
      </c>
      <c r="E50" s="337">
        <f t="shared" si="7"/>
        <v>-4.0391318247217201E-2</v>
      </c>
      <c r="F50" s="246">
        <v>45013357.870000005</v>
      </c>
      <c r="G50" s="598">
        <v>49187846</v>
      </c>
      <c r="H50" s="337">
        <f t="shared" si="5"/>
        <v>9.2738874137229477E-2</v>
      </c>
      <c r="I50" s="346">
        <f t="shared" si="6"/>
        <v>1.6335914116943243E-2</v>
      </c>
      <c r="J50" s="404"/>
    </row>
    <row r="51" spans="1:10" s="157" customFormat="1" ht="14.25" customHeight="1">
      <c r="A51" s="303">
        <v>16</v>
      </c>
      <c r="B51" s="247" t="s">
        <v>423</v>
      </c>
      <c r="C51" s="246">
        <v>5883836</v>
      </c>
      <c r="D51" s="598">
        <v>6852965</v>
      </c>
      <c r="E51" s="337">
        <f t="shared" si="7"/>
        <v>0.1647104032131419</v>
      </c>
      <c r="F51" s="246">
        <v>35063614.109999999</v>
      </c>
      <c r="G51" s="598">
        <v>38731692</v>
      </c>
      <c r="H51" s="337">
        <f t="shared" si="5"/>
        <v>0.10461208814620959</v>
      </c>
      <c r="I51" s="346">
        <f t="shared" si="6"/>
        <v>1.2863291352825202E-2</v>
      </c>
      <c r="J51" s="404"/>
    </row>
    <row r="52" spans="1:10" s="157" customFormat="1" ht="14.25" customHeight="1">
      <c r="A52" s="303">
        <v>17</v>
      </c>
      <c r="B52" s="247" t="s">
        <v>272</v>
      </c>
      <c r="C52" s="246">
        <v>2712774</v>
      </c>
      <c r="D52" s="598">
        <v>5877368</v>
      </c>
      <c r="E52" s="337">
        <f t="shared" si="7"/>
        <v>1.1665527611220101</v>
      </c>
      <c r="F52" s="246">
        <v>13635283.289999999</v>
      </c>
      <c r="G52" s="598">
        <v>33255943</v>
      </c>
      <c r="H52" s="337">
        <f t="shared" si="5"/>
        <v>1.4389623811035612</v>
      </c>
      <c r="I52" s="346">
        <f t="shared" si="6"/>
        <v>1.1044724925054856E-2</v>
      </c>
      <c r="J52" s="404"/>
    </row>
    <row r="53" spans="1:10" s="157" customFormat="1" ht="14.25" customHeight="1">
      <c r="A53" s="303">
        <v>18</v>
      </c>
      <c r="B53" s="247" t="s">
        <v>125</v>
      </c>
      <c r="C53" s="246">
        <v>7465297.7300000004</v>
      </c>
      <c r="D53" s="598">
        <v>5338410</v>
      </c>
      <c r="E53" s="337">
        <f t="shared" si="7"/>
        <v>-0.28490326935694776</v>
      </c>
      <c r="F53" s="246">
        <v>35541023.649999999</v>
      </c>
      <c r="G53" s="598">
        <v>32824672</v>
      </c>
      <c r="H53" s="337">
        <f t="shared" si="5"/>
        <v>-7.6428627288567141E-2</v>
      </c>
      <c r="I53" s="346">
        <f t="shared" si="6"/>
        <v>1.090149429818154E-2</v>
      </c>
      <c r="J53" s="404"/>
    </row>
    <row r="54" spans="1:10" s="157" customFormat="1" ht="14.25" customHeight="1">
      <c r="A54" s="303">
        <v>19</v>
      </c>
      <c r="B54" s="247" t="s">
        <v>269</v>
      </c>
      <c r="C54" s="246">
        <v>14896694.42</v>
      </c>
      <c r="D54" s="598">
        <v>6698586</v>
      </c>
      <c r="E54" s="337">
        <f t="shared" si="7"/>
        <v>-0.55033071021403157</v>
      </c>
      <c r="F54" s="246">
        <v>72720086.079999998</v>
      </c>
      <c r="G54" s="598">
        <v>29006780</v>
      </c>
      <c r="H54" s="337">
        <f t="shared" si="5"/>
        <v>-0.60111735885337936</v>
      </c>
      <c r="I54" s="346">
        <f t="shared" si="6"/>
        <v>9.6335234295290544E-3</v>
      </c>
      <c r="J54" s="404"/>
    </row>
    <row r="55" spans="1:10" s="157" customFormat="1" ht="14.25" customHeight="1">
      <c r="A55" s="303">
        <v>20</v>
      </c>
      <c r="B55" s="247" t="s">
        <v>417</v>
      </c>
      <c r="C55" s="246">
        <v>2533672.8099999996</v>
      </c>
      <c r="D55" s="598">
        <v>4917561</v>
      </c>
      <c r="E55" s="337">
        <f t="shared" si="7"/>
        <v>0.94088241409513351</v>
      </c>
      <c r="F55" s="246">
        <v>21559052.640000001</v>
      </c>
      <c r="G55" s="598">
        <v>28239893</v>
      </c>
      <c r="H55" s="337">
        <f t="shared" si="5"/>
        <v>0.3098856184248362</v>
      </c>
      <c r="I55" s="346">
        <f t="shared" si="6"/>
        <v>9.3788304273309045E-3</v>
      </c>
      <c r="J55" s="404"/>
    </row>
    <row r="56" spans="1:10" s="157" customFormat="1" ht="14.25" customHeight="1">
      <c r="A56" s="303">
        <v>21</v>
      </c>
      <c r="B56" s="247" t="s">
        <v>29</v>
      </c>
      <c r="C56" s="246">
        <v>4154104</v>
      </c>
      <c r="D56" s="598">
        <v>3910066</v>
      </c>
      <c r="E56" s="337">
        <f t="shared" si="7"/>
        <v>-5.874624227029468E-2</v>
      </c>
      <c r="F56" s="246">
        <v>32071965</v>
      </c>
      <c r="G56" s="598">
        <v>25514807</v>
      </c>
      <c r="H56" s="337">
        <f t="shared" si="5"/>
        <v>-0.20445139547888636</v>
      </c>
      <c r="I56" s="346">
        <f t="shared" si="6"/>
        <v>8.4737944382110627E-3</v>
      </c>
      <c r="J56" s="404"/>
    </row>
    <row r="57" spans="1:10" s="157" customFormat="1" ht="14.25" customHeight="1">
      <c r="A57" s="303">
        <v>22</v>
      </c>
      <c r="B57" s="247" t="s">
        <v>424</v>
      </c>
      <c r="C57" s="246">
        <v>2766853</v>
      </c>
      <c r="D57" s="598">
        <v>4025152</v>
      </c>
      <c r="E57" s="337">
        <f t="shared" si="7"/>
        <v>0.45477623856417382</v>
      </c>
      <c r="F57" s="246">
        <v>17143898.870000001</v>
      </c>
      <c r="G57" s="598">
        <v>24326547</v>
      </c>
      <c r="H57" s="337">
        <f t="shared" si="5"/>
        <v>0.41896234832374502</v>
      </c>
      <c r="I57" s="346">
        <f t="shared" si="6"/>
        <v>8.0791580618062298E-3</v>
      </c>
      <c r="J57" s="404"/>
    </row>
    <row r="58" spans="1:10" s="157" customFormat="1" ht="14.25" customHeight="1">
      <c r="A58" s="303">
        <v>23</v>
      </c>
      <c r="B58" s="247" t="s">
        <v>25</v>
      </c>
      <c r="C58" s="246">
        <v>3548263</v>
      </c>
      <c r="D58" s="598">
        <v>4079488</v>
      </c>
      <c r="E58" s="337">
        <f t="shared" si="7"/>
        <v>0.14971409954673587</v>
      </c>
      <c r="F58" s="246">
        <v>15179977</v>
      </c>
      <c r="G58" s="598">
        <v>22666054</v>
      </c>
      <c r="H58" s="337">
        <f t="shared" si="5"/>
        <v>0.49315469977326054</v>
      </c>
      <c r="I58" s="346">
        <f t="shared" si="6"/>
        <v>7.5276870533017015E-3</v>
      </c>
      <c r="J58" s="404"/>
    </row>
    <row r="59" spans="1:10" s="157" customFormat="1" ht="14.25" customHeight="1">
      <c r="A59" s="303">
        <v>24</v>
      </c>
      <c r="B59" s="247" t="s">
        <v>363</v>
      </c>
      <c r="C59" s="246">
        <v>2150454</v>
      </c>
      <c r="D59" s="598">
        <v>3405159</v>
      </c>
      <c r="E59" s="337">
        <f t="shared" si="7"/>
        <v>0.58346051577945857</v>
      </c>
      <c r="F59" s="246">
        <v>18975056</v>
      </c>
      <c r="G59" s="598">
        <v>21145031</v>
      </c>
      <c r="H59" s="337">
        <f t="shared" si="5"/>
        <v>0.11435934629125732</v>
      </c>
      <c r="I59" s="346">
        <f t="shared" si="6"/>
        <v>7.0225358194400808E-3</v>
      </c>
      <c r="J59" s="404"/>
    </row>
    <row r="60" spans="1:10" s="157" customFormat="1" ht="14.25" customHeight="1">
      <c r="A60" s="303">
        <v>25</v>
      </c>
      <c r="B60" s="247" t="s">
        <v>427</v>
      </c>
      <c r="C60" s="246">
        <v>2822792.52</v>
      </c>
      <c r="D60" s="598">
        <v>2849108</v>
      </c>
      <c r="E60" s="337">
        <f t="shared" si="7"/>
        <v>9.32249884238745E-3</v>
      </c>
      <c r="F60" s="246">
        <v>34166561.840000004</v>
      </c>
      <c r="G60" s="598">
        <v>19339269</v>
      </c>
      <c r="H60" s="337">
        <f t="shared" si="5"/>
        <v>-0.43397087800157774</v>
      </c>
      <c r="I60" s="346">
        <f t="shared" si="6"/>
        <v>6.4228191140645362E-3</v>
      </c>
      <c r="J60" s="404"/>
    </row>
    <row r="61" spans="1:10" s="157" customFormat="1" ht="14.25" customHeight="1">
      <c r="A61" s="303">
        <v>26</v>
      </c>
      <c r="B61" s="247" t="s">
        <v>425</v>
      </c>
      <c r="C61" s="246">
        <v>1846207</v>
      </c>
      <c r="D61" s="598">
        <v>1922341</v>
      </c>
      <c r="E61" s="337">
        <f t="shared" si="7"/>
        <v>4.1238062687445121E-2</v>
      </c>
      <c r="F61" s="246">
        <v>8808328</v>
      </c>
      <c r="G61" s="598">
        <v>18232883</v>
      </c>
      <c r="H61" s="337">
        <f t="shared" si="5"/>
        <v>1.0699595882442163</v>
      </c>
      <c r="I61" s="346">
        <f t="shared" si="6"/>
        <v>6.0553741424715871E-3</v>
      </c>
      <c r="J61" s="404"/>
    </row>
    <row r="62" spans="1:10" s="157" customFormat="1" ht="14.25" customHeight="1">
      <c r="A62" s="303">
        <v>27</v>
      </c>
      <c r="B62" s="247" t="s">
        <v>457</v>
      </c>
      <c r="C62" s="246">
        <v>368000</v>
      </c>
      <c r="D62" s="598">
        <v>2597000</v>
      </c>
      <c r="E62" s="337">
        <f t="shared" si="7"/>
        <v>6.0570652173913047</v>
      </c>
      <c r="F62" s="246">
        <v>2208000</v>
      </c>
      <c r="G62" s="598">
        <v>18179000</v>
      </c>
      <c r="H62" s="337">
        <f t="shared" si="5"/>
        <v>7.2332427536231876</v>
      </c>
      <c r="I62" s="346">
        <f t="shared" si="6"/>
        <v>6.0374789075315722E-3</v>
      </c>
      <c r="J62" s="404"/>
    </row>
    <row r="63" spans="1:10" s="157" customFormat="1" ht="14.25" customHeight="1">
      <c r="A63" s="303">
        <v>28</v>
      </c>
      <c r="B63" s="247" t="s">
        <v>442</v>
      </c>
      <c r="C63" s="246">
        <v>1981732</v>
      </c>
      <c r="D63" s="598">
        <v>560538</v>
      </c>
      <c r="E63" s="337">
        <f t="shared" si="7"/>
        <v>-0.71714742457607783</v>
      </c>
      <c r="F63" s="246">
        <v>9262680.0399999991</v>
      </c>
      <c r="G63" s="598">
        <v>18089733</v>
      </c>
      <c r="H63" s="337">
        <f t="shared" si="5"/>
        <v>0.95296965045550697</v>
      </c>
      <c r="I63" s="346">
        <f t="shared" si="6"/>
        <v>6.0078321926606438E-3</v>
      </c>
      <c r="J63" s="404"/>
    </row>
    <row r="64" spans="1:10" s="157" customFormat="1" ht="14.25" customHeight="1">
      <c r="A64" s="303">
        <v>29</v>
      </c>
      <c r="B64" s="247" t="s">
        <v>32</v>
      </c>
      <c r="C64" s="246">
        <v>2023347</v>
      </c>
      <c r="D64" s="598">
        <v>1672124</v>
      </c>
      <c r="E64" s="337">
        <f t="shared" si="7"/>
        <v>-0.1735851537081875</v>
      </c>
      <c r="F64" s="246">
        <v>15246964</v>
      </c>
      <c r="G64" s="598">
        <v>16560185</v>
      </c>
      <c r="H64" s="337">
        <f t="shared" si="5"/>
        <v>8.6129999388730782E-2</v>
      </c>
      <c r="I64" s="346">
        <f t="shared" si="6"/>
        <v>5.4998496970306799E-3</v>
      </c>
      <c r="J64" s="404"/>
    </row>
    <row r="65" spans="1:10" s="157" customFormat="1" ht="14.25" customHeight="1">
      <c r="A65" s="303">
        <v>30</v>
      </c>
      <c r="B65" s="247" t="s">
        <v>429</v>
      </c>
      <c r="C65" s="246">
        <v>932811</v>
      </c>
      <c r="D65" s="598">
        <v>3197930</v>
      </c>
      <c r="E65" s="337">
        <f t="shared" si="7"/>
        <v>2.428272179466151</v>
      </c>
      <c r="F65" s="246">
        <v>10415735.699999999</v>
      </c>
      <c r="G65" s="598">
        <v>15573618</v>
      </c>
      <c r="H65" s="337">
        <f t="shared" si="5"/>
        <v>0.49520095829620581</v>
      </c>
      <c r="I65" s="346">
        <f t="shared" si="6"/>
        <v>5.1721981511058937E-3</v>
      </c>
      <c r="J65" s="404"/>
    </row>
    <row r="66" spans="1:10" s="157" customFormat="1" ht="14.25" customHeight="1">
      <c r="A66" s="303">
        <v>31</v>
      </c>
      <c r="B66" s="247" t="s">
        <v>430</v>
      </c>
      <c r="C66" s="246">
        <v>1689074.52</v>
      </c>
      <c r="D66" s="598">
        <v>1563378</v>
      </c>
      <c r="E66" s="337">
        <f t="shared" si="7"/>
        <v>-7.4417391602118355E-2</v>
      </c>
      <c r="F66" s="246">
        <v>13499144.039999999</v>
      </c>
      <c r="G66" s="598">
        <v>15264670</v>
      </c>
      <c r="H66" s="337">
        <f t="shared" si="5"/>
        <v>0.13078799328079471</v>
      </c>
      <c r="I66" s="346">
        <f t="shared" si="6"/>
        <v>5.0695925603955099E-3</v>
      </c>
      <c r="J66" s="404"/>
    </row>
    <row r="67" spans="1:10" s="157" customFormat="1" ht="14.25" customHeight="1">
      <c r="A67" s="303">
        <v>32</v>
      </c>
      <c r="B67" s="247" t="s">
        <v>273</v>
      </c>
      <c r="C67" s="246">
        <v>3052625</v>
      </c>
      <c r="D67" s="598">
        <v>2340732</v>
      </c>
      <c r="E67" s="337">
        <f t="shared" si="7"/>
        <v>-0.23320683018713406</v>
      </c>
      <c r="F67" s="246">
        <v>22812484</v>
      </c>
      <c r="G67" s="598">
        <v>15256141</v>
      </c>
      <c r="H67" s="337">
        <f t="shared" si="5"/>
        <v>-0.33123718574443717</v>
      </c>
      <c r="I67" s="346">
        <f t="shared" si="6"/>
        <v>5.0667599701758968E-3</v>
      </c>
      <c r="J67" s="404"/>
    </row>
    <row r="68" spans="1:10" s="157" customFormat="1" ht="14.25" customHeight="1">
      <c r="A68" s="303">
        <v>33</v>
      </c>
      <c r="B68" s="247" t="s">
        <v>380</v>
      </c>
      <c r="C68" s="246">
        <v>1259893.01</v>
      </c>
      <c r="D68" s="598">
        <v>2349560</v>
      </c>
      <c r="E68" s="337">
        <f t="shared" si="7"/>
        <v>0.8648885114459044</v>
      </c>
      <c r="F68" s="246">
        <v>5772424.9799999995</v>
      </c>
      <c r="G68" s="598">
        <v>13004861</v>
      </c>
      <c r="H68" s="337">
        <f t="shared" si="5"/>
        <v>1.2529285430401558</v>
      </c>
      <c r="I68" s="346">
        <f t="shared" si="6"/>
        <v>4.3190810266175231E-3</v>
      </c>
      <c r="J68" s="404"/>
    </row>
    <row r="69" spans="1:10" s="157" customFormat="1" ht="14.25" customHeight="1">
      <c r="A69" s="303">
        <v>34</v>
      </c>
      <c r="B69" s="247" t="s">
        <v>436</v>
      </c>
      <c r="C69" s="246">
        <v>6894599.0999999996</v>
      </c>
      <c r="D69" s="598">
        <v>2341513</v>
      </c>
      <c r="E69" s="337">
        <f t="shared" si="7"/>
        <v>-0.66038445948220548</v>
      </c>
      <c r="F69" s="246">
        <v>14862449.039999999</v>
      </c>
      <c r="G69" s="598">
        <v>12579838</v>
      </c>
      <c r="H69" s="337">
        <f t="shared" si="5"/>
        <v>-0.15358243004613181</v>
      </c>
      <c r="I69" s="346">
        <f t="shared" si="6"/>
        <v>4.1779254406273262E-3</v>
      </c>
      <c r="J69" s="404"/>
    </row>
    <row r="70" spans="1:10" s="157" customFormat="1" ht="14.25" customHeight="1">
      <c r="A70" s="303">
        <v>35</v>
      </c>
      <c r="B70" s="247" t="s">
        <v>30</v>
      </c>
      <c r="C70" s="246">
        <v>2956328</v>
      </c>
      <c r="D70" s="598">
        <v>1662577</v>
      </c>
      <c r="E70" s="337">
        <f t="shared" si="7"/>
        <v>-0.43762092704192501</v>
      </c>
      <c r="F70" s="246">
        <v>26065601.460000001</v>
      </c>
      <c r="G70" s="598">
        <v>10962075</v>
      </c>
      <c r="H70" s="337">
        <f t="shared" si="5"/>
        <v>-0.57944285241902871</v>
      </c>
      <c r="I70" s="346">
        <f t="shared" si="6"/>
        <v>3.6406456128103394E-3</v>
      </c>
      <c r="J70" s="404"/>
    </row>
    <row r="71" spans="1:10" s="157" customFormat="1" ht="14.25" customHeight="1">
      <c r="A71" s="303">
        <v>36</v>
      </c>
      <c r="B71" s="247" t="s">
        <v>33</v>
      </c>
      <c r="C71" s="246">
        <v>417700</v>
      </c>
      <c r="D71" s="598">
        <v>329963</v>
      </c>
      <c r="E71" s="337">
        <f t="shared" si="7"/>
        <v>-0.21004788125448892</v>
      </c>
      <c r="F71" s="246">
        <v>11008066.34</v>
      </c>
      <c r="G71" s="598">
        <v>10241291</v>
      </c>
      <c r="H71" s="337">
        <f t="shared" si="5"/>
        <v>-6.9655770261282779E-2</v>
      </c>
      <c r="I71" s="346">
        <f t="shared" si="6"/>
        <v>3.4012640078328249E-3</v>
      </c>
      <c r="J71" s="404"/>
    </row>
    <row r="72" spans="1:10" s="157" customFormat="1" ht="14.25" customHeight="1">
      <c r="A72" s="303">
        <v>37</v>
      </c>
      <c r="B72" s="247" t="s">
        <v>431</v>
      </c>
      <c r="C72" s="246">
        <v>727236</v>
      </c>
      <c r="D72" s="598">
        <v>1032367</v>
      </c>
      <c r="E72" s="337">
        <f t="shared" si="7"/>
        <v>0.41957631360383707</v>
      </c>
      <c r="F72" s="246">
        <v>5141367.95</v>
      </c>
      <c r="G72" s="598">
        <v>10111701</v>
      </c>
      <c r="H72" s="337">
        <f t="shared" si="5"/>
        <v>0.96673358108905627</v>
      </c>
      <c r="I72" s="346">
        <f t="shared" si="6"/>
        <v>3.3582255078258381E-3</v>
      </c>
      <c r="J72" s="404"/>
    </row>
    <row r="73" spans="1:10" s="157" customFormat="1" ht="14.25" customHeight="1">
      <c r="A73" s="303">
        <v>38</v>
      </c>
      <c r="B73" s="248" t="s">
        <v>519</v>
      </c>
      <c r="C73" s="246">
        <v>653971</v>
      </c>
      <c r="D73" s="599">
        <v>4734290</v>
      </c>
      <c r="E73" s="337">
        <f t="shared" si="7"/>
        <v>6.2392965437305321</v>
      </c>
      <c r="F73" s="246">
        <v>5590800.0700000003</v>
      </c>
      <c r="G73" s="598">
        <v>9120568</v>
      </c>
      <c r="H73" s="337">
        <f t="shared" si="5"/>
        <v>0.6313529165424081</v>
      </c>
      <c r="I73" s="346">
        <f t="shared" si="6"/>
        <v>3.0290575347767983E-3</v>
      </c>
      <c r="J73" s="404"/>
    </row>
    <row r="74" spans="1:10" s="157" customFormat="1" ht="14.25" customHeight="1">
      <c r="A74" s="303">
        <v>39</v>
      </c>
      <c r="B74" s="247" t="s">
        <v>428</v>
      </c>
      <c r="C74" s="246">
        <v>2111574.2400000002</v>
      </c>
      <c r="D74" s="598">
        <v>1324395</v>
      </c>
      <c r="E74" s="337">
        <f t="shared" si="7"/>
        <v>-0.37279259477990234</v>
      </c>
      <c r="F74" s="246">
        <v>18609632.079999998</v>
      </c>
      <c r="G74" s="598">
        <v>8962169</v>
      </c>
      <c r="H74" s="337">
        <f t="shared" si="5"/>
        <v>-0.51841234896676147</v>
      </c>
      <c r="I74" s="346">
        <f t="shared" si="6"/>
        <v>2.9764511966133078E-3</v>
      </c>
      <c r="J74" s="404"/>
    </row>
    <row r="75" spans="1:10" s="157" customFormat="1" ht="14.25" customHeight="1">
      <c r="A75" s="303">
        <v>40</v>
      </c>
      <c r="B75" s="247" t="s">
        <v>460</v>
      </c>
      <c r="C75" s="246"/>
      <c r="D75" s="598">
        <v>2646558</v>
      </c>
      <c r="E75" s="337" t="s">
        <v>64</v>
      </c>
      <c r="F75" s="246"/>
      <c r="G75" s="598">
        <v>8898513</v>
      </c>
      <c r="H75" s="337" t="s">
        <v>64</v>
      </c>
      <c r="I75" s="346">
        <f t="shared" si="6"/>
        <v>2.955310223108834E-3</v>
      </c>
      <c r="J75" s="404"/>
    </row>
    <row r="76" spans="1:10" s="157" customFormat="1" ht="14.25" customHeight="1">
      <c r="A76" s="303">
        <v>41</v>
      </c>
      <c r="B76" s="247" t="s">
        <v>443</v>
      </c>
      <c r="C76" s="246">
        <v>1084000</v>
      </c>
      <c r="D76" s="598">
        <v>1227000</v>
      </c>
      <c r="E76" s="337">
        <f t="shared" si="7"/>
        <v>0.13191881918819193</v>
      </c>
      <c r="F76" s="246">
        <v>6604007</v>
      </c>
      <c r="G76" s="598">
        <v>8088000</v>
      </c>
      <c r="H76" s="337">
        <f t="shared" si="5"/>
        <v>0.22471099742928802</v>
      </c>
      <c r="I76" s="346">
        <f t="shared" si="6"/>
        <v>2.6861284671387512E-3</v>
      </c>
      <c r="J76" s="404"/>
    </row>
    <row r="77" spans="1:10" s="157" customFormat="1" ht="14.25" customHeight="1">
      <c r="A77" s="303">
        <v>42</v>
      </c>
      <c r="B77" s="247" t="s">
        <v>494</v>
      </c>
      <c r="C77" s="246">
        <v>753135.32000000007</v>
      </c>
      <c r="D77" s="598">
        <v>629815</v>
      </c>
      <c r="E77" s="337">
        <f t="shared" si="7"/>
        <v>-0.16374257948757476</v>
      </c>
      <c r="F77" s="246">
        <v>4323324.6400000006</v>
      </c>
      <c r="G77" s="598">
        <v>6915892</v>
      </c>
      <c r="H77" s="337">
        <f t="shared" si="5"/>
        <v>0.59966983187272271</v>
      </c>
      <c r="I77" s="346">
        <f t="shared" si="6"/>
        <v>2.2968563769605777E-3</v>
      </c>
      <c r="J77" s="404"/>
    </row>
    <row r="78" spans="1:10" s="157" customFormat="1" ht="14.25" customHeight="1">
      <c r="A78" s="303">
        <v>43</v>
      </c>
      <c r="B78" s="247" t="s">
        <v>475</v>
      </c>
      <c r="C78" s="246">
        <v>1183904</v>
      </c>
      <c r="D78" s="598">
        <v>614405</v>
      </c>
      <c r="E78" s="337">
        <f t="shared" si="7"/>
        <v>-0.48103477984701459</v>
      </c>
      <c r="F78" s="246">
        <v>9425575.0299999993</v>
      </c>
      <c r="G78" s="598">
        <v>6325933</v>
      </c>
      <c r="H78" s="337">
        <f t="shared" si="5"/>
        <v>-0.32885442215826266</v>
      </c>
      <c r="I78" s="346">
        <f t="shared" si="6"/>
        <v>2.1009234313195402E-3</v>
      </c>
      <c r="J78" s="404"/>
    </row>
    <row r="79" spans="1:10" s="157" customFormat="1" ht="14.25" customHeight="1">
      <c r="A79" s="303">
        <v>44</v>
      </c>
      <c r="B79" s="247" t="s">
        <v>458</v>
      </c>
      <c r="C79" s="246">
        <v>277747.44</v>
      </c>
      <c r="D79" s="598">
        <v>1183895</v>
      </c>
      <c r="E79" s="337">
        <f t="shared" si="7"/>
        <v>3.2624875318382776</v>
      </c>
      <c r="F79" s="246">
        <v>1416088.0699999998</v>
      </c>
      <c r="G79" s="598">
        <v>5823959</v>
      </c>
      <c r="H79" s="337">
        <f t="shared" si="5"/>
        <v>3.1127096000462746</v>
      </c>
      <c r="I79" s="346">
        <f t="shared" si="6"/>
        <v>1.934211431917524E-3</v>
      </c>
      <c r="J79" s="404"/>
    </row>
    <row r="80" spans="1:10" s="157" customFormat="1" ht="14.25" customHeight="1">
      <c r="A80" s="303">
        <v>45</v>
      </c>
      <c r="B80" s="247" t="s">
        <v>495</v>
      </c>
      <c r="C80" s="246">
        <v>748625.09</v>
      </c>
      <c r="D80" s="598">
        <v>649922</v>
      </c>
      <c r="E80" s="337">
        <f t="shared" si="7"/>
        <v>-0.13184582151795099</v>
      </c>
      <c r="F80" s="246">
        <v>3061445.63</v>
      </c>
      <c r="G80" s="598">
        <v>5655343</v>
      </c>
      <c r="H80" s="337">
        <f t="shared" si="5"/>
        <v>0.84727860086151519</v>
      </c>
      <c r="I80" s="346">
        <f t="shared" si="6"/>
        <v>1.8782118970986483E-3</v>
      </c>
      <c r="J80" s="404"/>
    </row>
    <row r="81" spans="1:10" s="157" customFormat="1" ht="14.25" customHeight="1">
      <c r="A81" s="303">
        <v>46</v>
      </c>
      <c r="B81" s="247" t="s">
        <v>274</v>
      </c>
      <c r="C81" s="246">
        <v>2107064.5499999998</v>
      </c>
      <c r="D81" s="598">
        <v>500653</v>
      </c>
      <c r="E81" s="337">
        <f t="shared" si="7"/>
        <v>-0.76239313598627056</v>
      </c>
      <c r="F81" s="246">
        <v>8468476.9100000001</v>
      </c>
      <c r="G81" s="598">
        <v>5327084</v>
      </c>
      <c r="H81" s="337">
        <f t="shared" si="5"/>
        <v>-0.37095134619667991</v>
      </c>
      <c r="I81" s="346">
        <f t="shared" si="6"/>
        <v>1.7691928757714351E-3</v>
      </c>
      <c r="J81" s="404"/>
    </row>
    <row r="82" spans="1:10" s="157" customFormat="1" ht="14.25" customHeight="1">
      <c r="A82" s="303">
        <v>47</v>
      </c>
      <c r="B82" s="247" t="s">
        <v>441</v>
      </c>
      <c r="C82" s="246">
        <v>829132</v>
      </c>
      <c r="D82" s="598">
        <v>879583</v>
      </c>
      <c r="E82" s="337">
        <f t="shared" si="7"/>
        <v>6.0847971131255285E-2</v>
      </c>
      <c r="F82" s="246">
        <v>9362441.7899999991</v>
      </c>
      <c r="G82" s="598">
        <v>5303503</v>
      </c>
      <c r="H82" s="337">
        <f t="shared" si="5"/>
        <v>-0.43353420838731849</v>
      </c>
      <c r="I82" s="346">
        <f t="shared" si="6"/>
        <v>1.7613613234243037E-3</v>
      </c>
      <c r="J82" s="404"/>
    </row>
    <row r="83" spans="1:10" s="157" customFormat="1" ht="14.25" customHeight="1">
      <c r="A83" s="303">
        <v>48</v>
      </c>
      <c r="B83" s="247" t="s">
        <v>459</v>
      </c>
      <c r="C83" s="246">
        <v>347993</v>
      </c>
      <c r="D83" s="598">
        <v>579271</v>
      </c>
      <c r="E83" s="337">
        <f t="shared" si="7"/>
        <v>0.66460532252085525</v>
      </c>
      <c r="F83" s="246">
        <v>3104151.06</v>
      </c>
      <c r="G83" s="598">
        <v>4895853</v>
      </c>
      <c r="H83" s="337">
        <f t="shared" si="5"/>
        <v>0.5771954732125697</v>
      </c>
      <c r="I83" s="346">
        <f t="shared" si="6"/>
        <v>1.6259755334108131E-3</v>
      </c>
      <c r="J83" s="404"/>
    </row>
    <row r="84" spans="1:10" s="157" customFormat="1" ht="14.25" customHeight="1">
      <c r="A84" s="303">
        <v>49</v>
      </c>
      <c r="B84" s="247" t="s">
        <v>487</v>
      </c>
      <c r="C84" s="246">
        <v>252097.59999999998</v>
      </c>
      <c r="D84" s="598">
        <v>384489</v>
      </c>
      <c r="E84" s="337">
        <f t="shared" si="7"/>
        <v>0.52515930338091299</v>
      </c>
      <c r="F84" s="246">
        <v>252097.59999999998</v>
      </c>
      <c r="G84" s="598">
        <v>4886155</v>
      </c>
      <c r="H84" s="337" t="s">
        <v>64</v>
      </c>
      <c r="I84" s="346">
        <f t="shared" si="6"/>
        <v>1.622754703307659E-3</v>
      </c>
      <c r="J84" s="404"/>
    </row>
    <row r="85" spans="1:10" s="157" customFormat="1" ht="14.25" customHeight="1">
      <c r="A85" s="303">
        <v>50</v>
      </c>
      <c r="B85" s="247" t="s">
        <v>542</v>
      </c>
      <c r="C85" s="246">
        <v>1119188</v>
      </c>
      <c r="D85" s="598">
        <v>3785636</v>
      </c>
      <c r="E85" s="337">
        <f t="shared" si="7"/>
        <v>2.3824844440791</v>
      </c>
      <c r="F85" s="246">
        <v>11757836</v>
      </c>
      <c r="G85" s="598">
        <v>4774138</v>
      </c>
      <c r="H85" s="337">
        <f t="shared" si="5"/>
        <v>-0.59396116768425755</v>
      </c>
      <c r="I85" s="346">
        <f t="shared" si="6"/>
        <v>1.5855524218408585E-3</v>
      </c>
      <c r="J85" s="404"/>
    </row>
    <row r="86" spans="1:10" s="510" customFormat="1" ht="15">
      <c r="A86" s="304"/>
      <c r="B86" s="249" t="s">
        <v>543</v>
      </c>
      <c r="C86" s="246">
        <v>26743191.130000055</v>
      </c>
      <c r="D86" s="598">
        <v>19090860</v>
      </c>
      <c r="E86" s="337">
        <f t="shared" si="7"/>
        <v>-0.28614128705888808</v>
      </c>
      <c r="F86" s="246">
        <v>180029329.11000013</v>
      </c>
      <c r="G86" s="598">
        <v>115220547</v>
      </c>
      <c r="H86" s="337">
        <f t="shared" si="5"/>
        <v>-0.35999013288774284</v>
      </c>
      <c r="I86" s="346">
        <f t="shared" si="6"/>
        <v>3.8266220486646692E-2</v>
      </c>
      <c r="J86" s="404"/>
    </row>
    <row r="87" spans="1:10" s="154" customFormat="1" ht="15.75" thickBot="1">
      <c r="A87" s="305"/>
      <c r="B87" s="420" t="s">
        <v>55</v>
      </c>
      <c r="C87" s="297">
        <f>+C31</f>
        <v>412862503.54000002</v>
      </c>
      <c r="D87" s="297">
        <f>+D31</f>
        <v>478670645</v>
      </c>
      <c r="E87" s="421">
        <f t="shared" si="7"/>
        <v>0.15939481279055934</v>
      </c>
      <c r="F87" s="297">
        <f>+F31</f>
        <v>2419353105.2500005</v>
      </c>
      <c r="G87" s="297">
        <f>+G31</f>
        <v>3011025012</v>
      </c>
      <c r="H87" s="421">
        <f t="shared" si="5"/>
        <v>0.24455789668158423</v>
      </c>
      <c r="I87" s="421">
        <f>+G87/$G$87</f>
        <v>1</v>
      </c>
      <c r="J87" s="404"/>
    </row>
    <row r="88" spans="1:10" s="154" customFormat="1" ht="15">
      <c r="C88" s="296"/>
      <c r="D88" s="296"/>
      <c r="E88" s="357"/>
      <c r="F88" s="296"/>
      <c r="G88" s="296"/>
      <c r="H88" s="357"/>
      <c r="I88" s="357"/>
      <c r="J88" s="404"/>
    </row>
    <row r="89" spans="1:10" s="154" customFormat="1" ht="49.5" customHeight="1">
      <c r="A89" s="734" t="s">
        <v>540</v>
      </c>
      <c r="B89" s="734"/>
      <c r="C89" s="734"/>
      <c r="D89" s="734"/>
      <c r="E89" s="734"/>
      <c r="F89" s="165"/>
      <c r="G89" s="165"/>
      <c r="H89" s="422"/>
      <c r="I89" s="422"/>
      <c r="J89" s="404"/>
    </row>
    <row r="90" spans="1:10" s="154" customFormat="1" ht="15">
      <c r="C90" s="162"/>
      <c r="E90" s="357"/>
      <c r="F90" s="162"/>
      <c r="G90" s="162"/>
      <c r="H90" s="357"/>
      <c r="I90" s="357"/>
      <c r="J90" s="404"/>
    </row>
    <row r="91" spans="1:10" s="154" customFormat="1" ht="15">
      <c r="C91" s="670"/>
      <c r="D91" s="670"/>
      <c r="E91" s="357"/>
      <c r="F91" s="162"/>
      <c r="G91" s="162"/>
      <c r="H91" s="357"/>
      <c r="I91" s="357"/>
      <c r="J91" s="404"/>
    </row>
    <row r="92" spans="1:10" s="154" customFormat="1" ht="15">
      <c r="E92" s="357"/>
      <c r="H92" s="357"/>
      <c r="I92" s="357"/>
      <c r="J92" s="404"/>
    </row>
    <row r="93" spans="1:10" s="154" customFormat="1" ht="15">
      <c r="E93" s="357"/>
      <c r="H93" s="357"/>
      <c r="I93" s="357"/>
      <c r="J93" s="404"/>
    </row>
    <row r="94" spans="1:10" s="154" customFormat="1" ht="15">
      <c r="A94" s="404"/>
      <c r="B94" s="404"/>
      <c r="C94" s="404"/>
      <c r="D94" s="404"/>
      <c r="E94" s="404"/>
      <c r="F94" s="404"/>
      <c r="G94" s="404"/>
      <c r="H94" s="404"/>
      <c r="I94" s="404"/>
      <c r="J94" s="404"/>
    </row>
    <row r="95" spans="1:10" s="154" customFormat="1" ht="15">
      <c r="A95" s="404"/>
      <c r="B95" s="404"/>
      <c r="C95" s="404"/>
      <c r="D95" s="404"/>
      <c r="E95" s="404"/>
      <c r="F95" s="404"/>
      <c r="G95" s="404"/>
      <c r="H95" s="404"/>
      <c r="I95" s="404"/>
      <c r="J95" s="404"/>
    </row>
    <row r="96" spans="1:10" s="154" customFormat="1" ht="15">
      <c r="A96" s="404"/>
      <c r="B96" s="404"/>
      <c r="C96" s="404"/>
      <c r="D96" s="404"/>
      <c r="E96" s="404"/>
      <c r="F96" s="404"/>
      <c r="G96" s="404"/>
      <c r="H96" s="404"/>
      <c r="I96" s="404"/>
      <c r="J96" s="404"/>
    </row>
    <row r="97" spans="1:10" s="154" customFormat="1" ht="15">
      <c r="A97" s="404"/>
      <c r="B97" s="404"/>
      <c r="C97" s="404"/>
      <c r="D97" s="404"/>
      <c r="E97" s="404"/>
      <c r="F97" s="404"/>
      <c r="G97" s="404"/>
      <c r="H97" s="404"/>
      <c r="I97" s="404"/>
      <c r="J97" s="404"/>
    </row>
    <row r="98" spans="1:10" s="154" customFormat="1" ht="15">
      <c r="A98" s="404"/>
      <c r="B98" s="404"/>
      <c r="C98" s="404"/>
      <c r="D98" s="404"/>
      <c r="E98" s="404"/>
      <c r="F98" s="404"/>
      <c r="G98" s="404"/>
      <c r="H98" s="404"/>
      <c r="I98" s="404"/>
      <c r="J98" s="404"/>
    </row>
    <row r="99" spans="1:10" s="154" customFormat="1" ht="15">
      <c r="A99" s="404"/>
      <c r="B99" s="404"/>
      <c r="C99" s="404"/>
      <c r="D99" s="404"/>
      <c r="E99" s="404"/>
      <c r="F99" s="404"/>
      <c r="G99" s="404"/>
      <c r="H99" s="404"/>
      <c r="I99" s="404"/>
      <c r="J99" s="404"/>
    </row>
    <row r="100" spans="1:10" s="154" customFormat="1" ht="15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</row>
    <row r="101" spans="1:10" s="154" customFormat="1" ht="15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</row>
    <row r="102" spans="1:10" s="154" customFormat="1" ht="15">
      <c r="A102" s="404"/>
      <c r="B102" s="404"/>
      <c r="C102" s="404"/>
      <c r="D102" s="404"/>
      <c r="E102" s="404"/>
      <c r="F102" s="404"/>
      <c r="G102" s="404"/>
      <c r="H102" s="404"/>
      <c r="I102" s="404"/>
      <c r="J102" s="404"/>
    </row>
    <row r="103" spans="1:10" s="154" customFormat="1" ht="15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</row>
    <row r="104" spans="1:10" s="154" customFormat="1" ht="15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</row>
    <row r="105" spans="1:10" s="154" customFormat="1" ht="15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</row>
    <row r="106" spans="1:10" s="154" customFormat="1" ht="15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</row>
    <row r="107" spans="1:10" s="154" customFormat="1" ht="15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</row>
    <row r="108" spans="1:10" s="154" customFormat="1" ht="15">
      <c r="A108" s="404"/>
      <c r="B108" s="404"/>
      <c r="C108" s="404"/>
      <c r="D108" s="404"/>
      <c r="E108" s="404"/>
      <c r="F108" s="404"/>
      <c r="G108" s="404"/>
      <c r="H108" s="404"/>
      <c r="I108" s="404"/>
      <c r="J108" s="404"/>
    </row>
    <row r="109" spans="1:10" s="154" customFormat="1" ht="1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</row>
    <row r="110" spans="1:10" s="154" customFormat="1" ht="15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</row>
    <row r="111" spans="1:10" s="154" customFormat="1" ht="15">
      <c r="A111" s="404"/>
      <c r="B111" s="404"/>
      <c r="C111" s="404"/>
      <c r="D111" s="404"/>
      <c r="E111" s="404"/>
      <c r="F111" s="404"/>
      <c r="G111" s="404"/>
      <c r="H111" s="404"/>
      <c r="I111" s="404"/>
      <c r="J111" s="404"/>
    </row>
    <row r="112" spans="1:10" s="154" customFormat="1" ht="15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</row>
    <row r="113" spans="1:10" s="154" customFormat="1" ht="15">
      <c r="A113" s="404"/>
      <c r="B113" s="404"/>
      <c r="C113" s="404"/>
      <c r="D113" s="404"/>
      <c r="E113" s="404"/>
      <c r="F113" s="404"/>
      <c r="G113" s="404"/>
      <c r="H113" s="404"/>
      <c r="I113" s="404"/>
      <c r="J113" s="404"/>
    </row>
    <row r="114" spans="1:10" s="154" customFormat="1" ht="15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</row>
    <row r="115" spans="1:10" s="154" customFormat="1" ht="15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</row>
    <row r="116" spans="1:10" s="154" customFormat="1" ht="15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</row>
    <row r="117" spans="1:10" s="154" customFormat="1" ht="15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</row>
    <row r="118" spans="1:10" s="154" customFormat="1" ht="15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</row>
    <row r="119" spans="1:10" s="154" customFormat="1" ht="15">
      <c r="A119" s="404"/>
      <c r="B119" s="404"/>
      <c r="C119" s="404"/>
      <c r="D119" s="404"/>
      <c r="E119" s="404"/>
      <c r="F119" s="404"/>
      <c r="G119" s="404"/>
      <c r="H119" s="404"/>
      <c r="I119" s="404"/>
      <c r="J119" s="404"/>
    </row>
    <row r="120" spans="1:10" s="154" customFormat="1" ht="15">
      <c r="A120" s="404"/>
      <c r="B120" s="404"/>
      <c r="C120" s="404"/>
      <c r="D120" s="404"/>
      <c r="E120" s="404"/>
      <c r="F120" s="404"/>
      <c r="G120" s="404"/>
      <c r="H120" s="404"/>
      <c r="I120" s="404"/>
      <c r="J120" s="404"/>
    </row>
    <row r="121" spans="1:10" s="154" customFormat="1" ht="15">
      <c r="A121" s="404"/>
      <c r="B121" s="404"/>
      <c r="C121" s="404"/>
      <c r="D121" s="404"/>
      <c r="E121" s="404"/>
      <c r="F121" s="404"/>
      <c r="G121" s="404"/>
      <c r="H121" s="404"/>
      <c r="I121" s="404"/>
      <c r="J121" s="404"/>
    </row>
    <row r="122" spans="1:10" s="154" customFormat="1" ht="15">
      <c r="E122" s="357"/>
      <c r="F122" s="357"/>
      <c r="H122" s="404"/>
      <c r="I122" s="404"/>
      <c r="J122" s="404"/>
    </row>
    <row r="123" spans="1:10" s="154" customFormat="1" ht="15">
      <c r="E123" s="357"/>
      <c r="F123" s="357"/>
      <c r="H123" s="404"/>
      <c r="I123" s="404"/>
      <c r="J123" s="404"/>
    </row>
    <row r="124" spans="1:10" s="154" customFormat="1" ht="15">
      <c r="E124" s="357"/>
      <c r="F124" s="357"/>
      <c r="H124" s="404"/>
      <c r="I124" s="404"/>
      <c r="J124" s="404"/>
    </row>
    <row r="125" spans="1:10" s="154" customFormat="1" ht="15">
      <c r="E125" s="357"/>
      <c r="F125" s="357"/>
      <c r="H125" s="404"/>
      <c r="I125" s="404"/>
      <c r="J125" s="404"/>
    </row>
    <row r="126" spans="1:10" s="154" customFormat="1" ht="15">
      <c r="E126" s="357"/>
      <c r="F126" s="357"/>
      <c r="H126" s="404"/>
      <c r="I126" s="404"/>
      <c r="J126" s="404"/>
    </row>
    <row r="127" spans="1:10" s="154" customFormat="1" ht="15">
      <c r="E127" s="357"/>
      <c r="F127" s="357"/>
      <c r="H127" s="404"/>
      <c r="I127" s="404"/>
      <c r="J127" s="404"/>
    </row>
    <row r="128" spans="1:10" s="154" customFormat="1" ht="15">
      <c r="E128" s="357"/>
      <c r="F128" s="357"/>
      <c r="H128" s="404"/>
      <c r="I128" s="404"/>
      <c r="J128" s="404"/>
    </row>
    <row r="129" spans="5:10" s="154" customFormat="1" ht="15">
      <c r="E129" s="357"/>
      <c r="F129" s="357"/>
      <c r="H129" s="404"/>
      <c r="I129" s="404"/>
      <c r="J129" s="404"/>
    </row>
    <row r="130" spans="5:10" s="154" customFormat="1" ht="15">
      <c r="E130" s="357"/>
      <c r="F130" s="357"/>
      <c r="H130" s="404"/>
      <c r="I130" s="404"/>
      <c r="J130" s="404"/>
    </row>
    <row r="131" spans="5:10" s="154" customFormat="1" ht="15">
      <c r="E131" s="357"/>
      <c r="F131" s="357"/>
      <c r="H131" s="404"/>
      <c r="I131" s="404"/>
      <c r="J131" s="404"/>
    </row>
    <row r="132" spans="5:10" s="154" customFormat="1" ht="15">
      <c r="E132" s="357"/>
      <c r="F132" s="357"/>
      <c r="H132" s="404"/>
      <c r="I132" s="404"/>
      <c r="J132" s="404"/>
    </row>
    <row r="133" spans="5:10" s="154" customFormat="1" ht="15">
      <c r="E133" s="357"/>
      <c r="F133" s="357"/>
      <c r="H133" s="404"/>
      <c r="I133" s="404"/>
      <c r="J133" s="404"/>
    </row>
    <row r="134" spans="5:10" s="154" customFormat="1" ht="15">
      <c r="E134" s="357"/>
      <c r="F134" s="357"/>
      <c r="H134" s="404"/>
      <c r="I134" s="404"/>
      <c r="J134" s="404"/>
    </row>
    <row r="135" spans="5:10" s="154" customFormat="1" ht="15">
      <c r="E135" s="357"/>
      <c r="F135" s="357"/>
      <c r="H135" s="404"/>
      <c r="I135" s="404"/>
      <c r="J135" s="404"/>
    </row>
    <row r="136" spans="5:10" s="154" customFormat="1" ht="15">
      <c r="E136" s="357"/>
      <c r="F136" s="357"/>
      <c r="H136" s="404"/>
      <c r="I136" s="404"/>
      <c r="J136" s="404"/>
    </row>
    <row r="137" spans="5:10" s="154" customFormat="1" ht="15">
      <c r="E137" s="357"/>
      <c r="F137" s="357"/>
      <c r="H137" s="404"/>
      <c r="I137" s="404"/>
      <c r="J137" s="404"/>
    </row>
    <row r="138" spans="5:10" s="154" customFormat="1" ht="15">
      <c r="E138" s="357"/>
      <c r="F138" s="357"/>
      <c r="H138" s="404"/>
      <c r="I138" s="404"/>
      <c r="J138" s="404"/>
    </row>
    <row r="139" spans="5:10" s="154" customFormat="1" ht="15">
      <c r="E139" s="357"/>
      <c r="F139" s="357"/>
      <c r="H139" s="404"/>
      <c r="I139" s="404"/>
      <c r="J139" s="404"/>
    </row>
    <row r="140" spans="5:10" s="154" customFormat="1" ht="15">
      <c r="E140" s="357"/>
      <c r="F140" s="357"/>
      <c r="H140" s="404"/>
      <c r="I140" s="404"/>
      <c r="J140" s="404"/>
    </row>
    <row r="141" spans="5:10" s="154" customFormat="1" ht="15">
      <c r="E141" s="357"/>
      <c r="F141" s="357"/>
      <c r="H141" s="404"/>
      <c r="I141" s="404"/>
      <c r="J141" s="404"/>
    </row>
    <row r="142" spans="5:10" s="154" customFormat="1" ht="15">
      <c r="E142" s="357"/>
      <c r="F142" s="357"/>
      <c r="H142" s="404"/>
      <c r="I142" s="404"/>
      <c r="J142" s="404"/>
    </row>
    <row r="143" spans="5:10" s="154" customFormat="1" ht="15">
      <c r="E143" s="357"/>
      <c r="F143" s="357"/>
      <c r="H143" s="404"/>
      <c r="I143" s="404"/>
      <c r="J143" s="404"/>
    </row>
    <row r="144" spans="5:10" s="154" customFormat="1" ht="15">
      <c r="E144" s="357"/>
      <c r="F144" s="357"/>
      <c r="H144" s="404"/>
      <c r="I144" s="404"/>
      <c r="J144" s="404"/>
    </row>
    <row r="145" spans="5:10" s="154" customFormat="1" ht="15">
      <c r="E145" s="357"/>
      <c r="F145" s="357"/>
      <c r="H145" s="404"/>
      <c r="I145" s="404"/>
      <c r="J145" s="404"/>
    </row>
    <row r="146" spans="5:10" s="154" customFormat="1" ht="15">
      <c r="E146" s="357"/>
      <c r="F146" s="357"/>
      <c r="H146" s="404"/>
      <c r="I146" s="404"/>
      <c r="J146" s="404"/>
    </row>
    <row r="147" spans="5:10" s="154" customFormat="1" ht="15">
      <c r="E147" s="357"/>
      <c r="F147" s="357"/>
      <c r="H147" s="404"/>
      <c r="I147" s="404"/>
      <c r="J147" s="404"/>
    </row>
    <row r="148" spans="5:10" s="154" customFormat="1" ht="15">
      <c r="E148" s="357"/>
      <c r="F148" s="357"/>
      <c r="H148" s="404"/>
      <c r="I148" s="404"/>
      <c r="J148" s="404"/>
    </row>
    <row r="149" spans="5:10" s="154" customFormat="1" ht="15">
      <c r="E149" s="357"/>
      <c r="F149" s="357"/>
      <c r="H149" s="404"/>
      <c r="I149" s="404"/>
      <c r="J149" s="404"/>
    </row>
    <row r="150" spans="5:10" s="154" customFormat="1" ht="15">
      <c r="E150" s="357"/>
      <c r="F150" s="357"/>
      <c r="H150" s="404"/>
      <c r="I150" s="404"/>
      <c r="J150" s="404"/>
    </row>
    <row r="151" spans="5:10" s="154" customFormat="1" ht="15">
      <c r="E151" s="357"/>
      <c r="F151" s="357"/>
      <c r="H151" s="404"/>
      <c r="I151" s="404"/>
      <c r="J151" s="404"/>
    </row>
    <row r="152" spans="5:10" s="154" customFormat="1" ht="15">
      <c r="E152" s="357"/>
      <c r="F152" s="357"/>
      <c r="H152" s="404"/>
      <c r="I152" s="404"/>
      <c r="J152" s="404"/>
    </row>
    <row r="153" spans="5:10" s="154" customFormat="1" ht="15">
      <c r="E153" s="357"/>
      <c r="F153" s="357"/>
      <c r="H153" s="404"/>
      <c r="I153" s="404"/>
      <c r="J153" s="404"/>
    </row>
    <row r="154" spans="5:10" s="154" customFormat="1" ht="15">
      <c r="E154" s="357"/>
      <c r="F154" s="357"/>
      <c r="H154" s="404"/>
      <c r="I154" s="404"/>
      <c r="J154" s="404"/>
    </row>
    <row r="155" spans="5:10" s="154" customFormat="1" ht="15">
      <c r="E155" s="357"/>
      <c r="F155" s="357"/>
      <c r="H155" s="404"/>
      <c r="I155" s="404"/>
      <c r="J155" s="404"/>
    </row>
    <row r="156" spans="5:10" s="154" customFormat="1" ht="15">
      <c r="E156" s="357"/>
      <c r="F156" s="357"/>
      <c r="H156" s="404"/>
      <c r="I156" s="404"/>
      <c r="J156" s="404"/>
    </row>
    <row r="157" spans="5:10" s="154" customFormat="1" ht="15">
      <c r="E157" s="357"/>
      <c r="F157" s="357"/>
      <c r="H157" s="404"/>
      <c r="I157" s="404"/>
      <c r="J157" s="404"/>
    </row>
    <row r="158" spans="5:10" s="154" customFormat="1" ht="15">
      <c r="E158" s="357"/>
      <c r="F158" s="357"/>
      <c r="H158" s="404"/>
      <c r="I158" s="404"/>
      <c r="J158" s="404"/>
    </row>
    <row r="159" spans="5:10" s="154" customFormat="1" ht="15">
      <c r="E159" s="357"/>
      <c r="F159" s="357"/>
      <c r="H159" s="404"/>
      <c r="I159" s="404"/>
      <c r="J159" s="404"/>
    </row>
    <row r="160" spans="5:10" s="154" customFormat="1" ht="15">
      <c r="E160" s="357"/>
      <c r="F160" s="357"/>
      <c r="H160" s="404"/>
      <c r="I160" s="404"/>
      <c r="J160" s="404"/>
    </row>
    <row r="161" spans="5:10" s="154" customFormat="1" ht="15">
      <c r="E161" s="357"/>
      <c r="F161" s="357"/>
      <c r="H161" s="404"/>
      <c r="I161" s="404"/>
      <c r="J161" s="404"/>
    </row>
    <row r="162" spans="5:10" s="154" customFormat="1" ht="15">
      <c r="E162" s="357"/>
      <c r="F162" s="357"/>
      <c r="H162" s="404"/>
      <c r="I162" s="404"/>
      <c r="J162" s="404"/>
    </row>
    <row r="163" spans="5:10" s="154" customFormat="1" ht="15">
      <c r="E163" s="357"/>
      <c r="F163" s="357"/>
      <c r="H163" s="404"/>
      <c r="I163" s="404"/>
      <c r="J163" s="404"/>
    </row>
    <row r="164" spans="5:10" s="154" customFormat="1" ht="15">
      <c r="E164" s="357"/>
      <c r="F164" s="357"/>
      <c r="H164" s="404"/>
      <c r="I164" s="404"/>
      <c r="J164" s="404"/>
    </row>
    <row r="165" spans="5:10" s="154" customFormat="1" ht="15">
      <c r="E165" s="357"/>
      <c r="F165" s="357"/>
      <c r="H165" s="404"/>
      <c r="I165" s="404"/>
      <c r="J165" s="404"/>
    </row>
    <row r="166" spans="5:10" s="154" customFormat="1" ht="15">
      <c r="E166" s="357"/>
      <c r="F166" s="357"/>
      <c r="H166" s="404"/>
      <c r="I166" s="404"/>
      <c r="J166" s="404"/>
    </row>
    <row r="167" spans="5:10" s="154" customFormat="1" ht="15">
      <c r="E167" s="357"/>
      <c r="F167" s="357"/>
      <c r="H167" s="404"/>
      <c r="I167" s="404"/>
      <c r="J167" s="404"/>
    </row>
    <row r="168" spans="5:10" s="154" customFormat="1" ht="15">
      <c r="E168" s="357"/>
      <c r="F168" s="357"/>
      <c r="H168" s="404"/>
      <c r="I168" s="404"/>
      <c r="J168" s="404"/>
    </row>
    <row r="169" spans="5:10" s="154" customFormat="1" ht="15">
      <c r="E169" s="357"/>
      <c r="F169" s="357"/>
      <c r="H169" s="404"/>
      <c r="I169" s="404"/>
      <c r="J169" s="404"/>
    </row>
    <row r="170" spans="5:10" s="154" customFormat="1" ht="15">
      <c r="E170" s="357"/>
      <c r="F170" s="357"/>
      <c r="H170" s="404"/>
      <c r="I170" s="404"/>
      <c r="J170" s="404"/>
    </row>
    <row r="171" spans="5:10" s="154" customFormat="1" ht="15">
      <c r="E171" s="357"/>
      <c r="F171" s="357"/>
      <c r="H171" s="404"/>
      <c r="I171" s="404"/>
      <c r="J171" s="404"/>
    </row>
    <row r="172" spans="5:10" s="154" customFormat="1" ht="15">
      <c r="E172" s="357"/>
      <c r="F172" s="357"/>
      <c r="H172" s="404"/>
      <c r="I172" s="404"/>
      <c r="J172" s="404"/>
    </row>
    <row r="173" spans="5:10" s="154" customFormat="1" ht="15">
      <c r="E173" s="357"/>
      <c r="F173" s="357"/>
      <c r="H173" s="404"/>
      <c r="I173" s="404"/>
      <c r="J173" s="404"/>
    </row>
    <row r="174" spans="5:10" s="154" customFormat="1" ht="15">
      <c r="E174" s="357"/>
      <c r="F174" s="357"/>
      <c r="H174" s="404"/>
      <c r="I174" s="404"/>
      <c r="J174" s="404"/>
    </row>
    <row r="175" spans="5:10" s="154" customFormat="1" ht="15">
      <c r="E175" s="357"/>
      <c r="F175" s="357"/>
      <c r="H175" s="404"/>
      <c r="I175" s="404"/>
      <c r="J175" s="404"/>
    </row>
    <row r="176" spans="5:10" s="154" customFormat="1" ht="15">
      <c r="E176" s="357"/>
      <c r="F176" s="357"/>
      <c r="H176" s="404"/>
      <c r="I176" s="404"/>
      <c r="J176" s="404"/>
    </row>
    <row r="177" spans="5:10" s="154" customFormat="1" ht="15">
      <c r="E177" s="357"/>
      <c r="F177" s="357"/>
      <c r="H177" s="404"/>
      <c r="I177" s="404"/>
      <c r="J177" s="404"/>
    </row>
    <row r="178" spans="5:10" s="154" customFormat="1" ht="15">
      <c r="E178" s="357"/>
      <c r="F178" s="357"/>
      <c r="H178" s="404"/>
      <c r="I178" s="404"/>
      <c r="J178" s="404"/>
    </row>
    <row r="179" spans="5:10" s="154" customFormat="1" ht="15">
      <c r="E179" s="357"/>
      <c r="F179" s="357"/>
      <c r="H179" s="404"/>
      <c r="I179" s="404"/>
      <c r="J179" s="404"/>
    </row>
    <row r="180" spans="5:10" s="154" customFormat="1" ht="15">
      <c r="E180" s="357"/>
      <c r="F180" s="357"/>
      <c r="H180" s="404"/>
      <c r="I180" s="404"/>
      <c r="J180" s="404"/>
    </row>
    <row r="181" spans="5:10" s="154" customFormat="1" ht="15">
      <c r="E181" s="357"/>
      <c r="F181" s="357"/>
      <c r="H181" s="404"/>
      <c r="I181" s="404"/>
      <c r="J181" s="404"/>
    </row>
    <row r="182" spans="5:10" s="154" customFormat="1" ht="15">
      <c r="E182" s="357"/>
      <c r="F182" s="357"/>
      <c r="H182" s="404"/>
      <c r="I182" s="404"/>
      <c r="J182" s="404"/>
    </row>
    <row r="183" spans="5:10" s="154" customFormat="1" ht="15">
      <c r="E183" s="357"/>
      <c r="F183" s="357"/>
      <c r="H183" s="404"/>
      <c r="I183" s="404"/>
      <c r="J183" s="404"/>
    </row>
    <row r="184" spans="5:10" s="154" customFormat="1" ht="15">
      <c r="E184" s="357"/>
      <c r="F184" s="357"/>
      <c r="H184" s="404"/>
      <c r="I184" s="404"/>
      <c r="J184" s="404"/>
    </row>
    <row r="185" spans="5:10" s="154" customFormat="1" ht="15">
      <c r="E185" s="357"/>
      <c r="F185" s="357"/>
      <c r="H185" s="404"/>
      <c r="I185" s="404"/>
      <c r="J185" s="404"/>
    </row>
    <row r="186" spans="5:10" s="154" customFormat="1" ht="15">
      <c r="E186" s="357"/>
      <c r="F186" s="357"/>
      <c r="H186" s="404"/>
      <c r="I186" s="404"/>
      <c r="J186" s="404"/>
    </row>
    <row r="187" spans="5:10" s="154" customFormat="1" ht="15">
      <c r="E187" s="357"/>
      <c r="F187" s="357"/>
      <c r="H187" s="404"/>
      <c r="I187" s="404"/>
      <c r="J187" s="404"/>
    </row>
    <row r="188" spans="5:10" s="154" customFormat="1" ht="15">
      <c r="E188" s="357"/>
      <c r="F188" s="357"/>
      <c r="H188" s="404"/>
      <c r="I188" s="404"/>
      <c r="J188" s="404"/>
    </row>
    <row r="189" spans="5:10" s="154" customFormat="1" ht="15">
      <c r="E189" s="357"/>
      <c r="F189" s="357"/>
      <c r="H189" s="404"/>
      <c r="I189" s="404"/>
      <c r="J189" s="404"/>
    </row>
    <row r="190" spans="5:10" s="154" customFormat="1" ht="15">
      <c r="E190" s="357"/>
      <c r="F190" s="357"/>
      <c r="H190" s="404"/>
      <c r="I190" s="404"/>
      <c r="J190" s="404"/>
    </row>
    <row r="191" spans="5:10" s="154" customFormat="1" ht="15">
      <c r="E191" s="357"/>
      <c r="F191" s="357"/>
      <c r="H191" s="404"/>
      <c r="I191" s="404"/>
      <c r="J191" s="404"/>
    </row>
    <row r="192" spans="5:10" s="154" customFormat="1" ht="15">
      <c r="E192" s="357"/>
      <c r="F192" s="357"/>
      <c r="H192" s="404"/>
      <c r="I192" s="404"/>
      <c r="J192" s="404"/>
    </row>
    <row r="193" spans="5:10" s="154" customFormat="1" ht="15">
      <c r="E193" s="357"/>
      <c r="F193" s="357"/>
      <c r="H193" s="404"/>
      <c r="I193" s="404"/>
      <c r="J193" s="404"/>
    </row>
    <row r="194" spans="5:10" s="154" customFormat="1" ht="15">
      <c r="E194" s="357"/>
      <c r="F194" s="357"/>
      <c r="H194" s="404"/>
      <c r="I194" s="404"/>
      <c r="J194" s="404"/>
    </row>
    <row r="195" spans="5:10" s="154" customFormat="1" ht="15">
      <c r="E195" s="357"/>
      <c r="F195" s="357"/>
      <c r="H195" s="404"/>
      <c r="I195" s="404"/>
      <c r="J195" s="404"/>
    </row>
    <row r="196" spans="5:10" s="154" customFormat="1" ht="15">
      <c r="E196" s="357"/>
      <c r="F196" s="357"/>
      <c r="H196" s="404"/>
      <c r="I196" s="404"/>
      <c r="J196" s="404"/>
    </row>
    <row r="197" spans="5:10" s="154" customFormat="1" ht="15">
      <c r="E197" s="357"/>
      <c r="F197" s="357"/>
      <c r="H197" s="404"/>
      <c r="I197" s="404"/>
      <c r="J197" s="404"/>
    </row>
    <row r="198" spans="5:10" s="154" customFormat="1" ht="15">
      <c r="E198" s="357"/>
      <c r="F198" s="357"/>
      <c r="H198" s="404"/>
      <c r="I198" s="404"/>
      <c r="J198" s="404"/>
    </row>
    <row r="199" spans="5:10" s="154" customFormat="1" ht="15">
      <c r="E199" s="357"/>
      <c r="F199" s="357"/>
      <c r="H199" s="404"/>
      <c r="I199" s="404"/>
      <c r="J199" s="404"/>
    </row>
    <row r="200" spans="5:10" s="154" customFormat="1" ht="15">
      <c r="E200" s="357"/>
      <c r="F200" s="357"/>
      <c r="H200" s="404"/>
      <c r="I200" s="404"/>
      <c r="J200" s="404"/>
    </row>
    <row r="201" spans="5:10" s="154" customFormat="1" ht="15">
      <c r="E201" s="357"/>
      <c r="F201" s="357"/>
      <c r="H201" s="404"/>
      <c r="I201" s="404"/>
      <c r="J201" s="404"/>
    </row>
    <row r="202" spans="5:10" s="154" customFormat="1" ht="15">
      <c r="E202" s="357"/>
      <c r="F202" s="357"/>
      <c r="H202" s="404"/>
      <c r="I202" s="404"/>
      <c r="J202" s="404"/>
    </row>
    <row r="203" spans="5:10" s="154" customFormat="1" ht="15">
      <c r="E203" s="357"/>
      <c r="F203" s="357"/>
      <c r="H203" s="404"/>
      <c r="I203" s="404"/>
      <c r="J203" s="404"/>
    </row>
    <row r="204" spans="5:10" s="154" customFormat="1" ht="15">
      <c r="E204" s="357"/>
      <c r="F204" s="357"/>
      <c r="H204" s="404"/>
      <c r="I204" s="404"/>
      <c r="J204" s="404"/>
    </row>
    <row r="205" spans="5:10" s="154" customFormat="1" ht="15">
      <c r="E205" s="357"/>
      <c r="F205" s="357"/>
      <c r="H205" s="404"/>
      <c r="I205" s="404"/>
      <c r="J205" s="404"/>
    </row>
    <row r="206" spans="5:10" s="154" customFormat="1" ht="15">
      <c r="E206" s="357"/>
      <c r="F206" s="357"/>
      <c r="H206" s="404"/>
      <c r="I206" s="404"/>
      <c r="J206" s="404"/>
    </row>
    <row r="207" spans="5:10" s="154" customFormat="1" ht="15">
      <c r="E207" s="357"/>
      <c r="F207" s="357"/>
      <c r="H207" s="404"/>
      <c r="I207" s="404"/>
      <c r="J207" s="404"/>
    </row>
    <row r="208" spans="5:10" s="154" customFormat="1" ht="15">
      <c r="E208" s="357"/>
      <c r="F208" s="357"/>
      <c r="H208" s="404"/>
      <c r="I208" s="404"/>
      <c r="J208" s="404"/>
    </row>
    <row r="209" spans="5:10" s="154" customFormat="1" ht="15">
      <c r="E209" s="357"/>
      <c r="F209" s="357"/>
      <c r="H209" s="404"/>
      <c r="I209" s="404"/>
      <c r="J209" s="404"/>
    </row>
    <row r="210" spans="5:10" s="154" customFormat="1" ht="15">
      <c r="E210" s="357"/>
      <c r="F210" s="357"/>
      <c r="H210" s="404"/>
      <c r="I210" s="404"/>
      <c r="J210" s="404"/>
    </row>
    <row r="211" spans="5:10" s="154" customFormat="1" ht="15">
      <c r="E211" s="357"/>
      <c r="F211" s="357"/>
      <c r="H211" s="404"/>
      <c r="I211" s="404"/>
      <c r="J211" s="404"/>
    </row>
    <row r="212" spans="5:10" s="154" customFormat="1" ht="15">
      <c r="E212" s="357"/>
      <c r="F212" s="357"/>
      <c r="H212" s="404"/>
      <c r="I212" s="404"/>
      <c r="J212" s="404"/>
    </row>
    <row r="213" spans="5:10" s="154" customFormat="1" ht="15">
      <c r="E213" s="357"/>
      <c r="F213" s="357"/>
      <c r="H213" s="404"/>
      <c r="I213" s="404"/>
      <c r="J213" s="404"/>
    </row>
    <row r="214" spans="5:10" s="154" customFormat="1" ht="15">
      <c r="E214" s="357"/>
      <c r="F214" s="357"/>
      <c r="H214" s="404"/>
      <c r="I214" s="404"/>
      <c r="J214" s="404"/>
    </row>
    <row r="215" spans="5:10" s="154" customFormat="1" ht="15">
      <c r="E215" s="357"/>
      <c r="F215" s="357"/>
      <c r="H215" s="404"/>
      <c r="I215" s="404"/>
      <c r="J215" s="404"/>
    </row>
    <row r="216" spans="5:10" s="154" customFormat="1" ht="15">
      <c r="E216" s="357"/>
      <c r="F216" s="357"/>
      <c r="H216" s="404"/>
      <c r="I216" s="404"/>
      <c r="J216" s="404"/>
    </row>
    <row r="217" spans="5:10" s="154" customFormat="1" ht="15">
      <c r="E217" s="357"/>
      <c r="F217" s="357"/>
      <c r="H217" s="404"/>
      <c r="I217" s="404"/>
      <c r="J217" s="404"/>
    </row>
    <row r="218" spans="5:10" s="154" customFormat="1" ht="15">
      <c r="E218" s="357"/>
      <c r="F218" s="357"/>
      <c r="H218" s="404"/>
      <c r="I218" s="404"/>
      <c r="J218" s="404"/>
    </row>
    <row r="219" spans="5:10" s="154" customFormat="1" ht="15">
      <c r="E219" s="357"/>
      <c r="F219" s="357"/>
      <c r="H219" s="404"/>
      <c r="I219" s="404"/>
      <c r="J219" s="404"/>
    </row>
    <row r="220" spans="5:10" s="154" customFormat="1" ht="15">
      <c r="E220" s="357"/>
      <c r="F220" s="357"/>
      <c r="H220" s="404"/>
      <c r="I220" s="404"/>
      <c r="J220" s="404"/>
    </row>
    <row r="221" spans="5:10" s="154" customFormat="1" ht="15">
      <c r="E221" s="357"/>
      <c r="F221" s="357"/>
      <c r="H221" s="404"/>
      <c r="I221" s="404"/>
      <c r="J221" s="404"/>
    </row>
    <row r="222" spans="5:10" s="154" customFormat="1" ht="15">
      <c r="E222" s="357"/>
      <c r="F222" s="357"/>
      <c r="H222" s="404"/>
      <c r="I222" s="404"/>
      <c r="J222" s="404"/>
    </row>
    <row r="223" spans="5:10" s="154" customFormat="1" ht="15">
      <c r="E223" s="357"/>
      <c r="F223" s="357"/>
      <c r="H223" s="404"/>
      <c r="I223" s="404"/>
      <c r="J223" s="404"/>
    </row>
    <row r="224" spans="5:10" s="154" customFormat="1" ht="15">
      <c r="E224" s="357"/>
      <c r="F224" s="357"/>
      <c r="H224" s="404"/>
      <c r="I224" s="404"/>
      <c r="J224" s="404"/>
    </row>
    <row r="225" spans="5:10" s="154" customFormat="1" ht="15">
      <c r="E225" s="357"/>
      <c r="F225" s="357"/>
      <c r="H225" s="404"/>
      <c r="I225" s="404"/>
      <c r="J225" s="404"/>
    </row>
    <row r="226" spans="5:10" s="154" customFormat="1" ht="15">
      <c r="E226" s="357"/>
      <c r="F226" s="357"/>
      <c r="H226" s="404"/>
      <c r="I226" s="404"/>
      <c r="J226" s="404"/>
    </row>
    <row r="227" spans="5:10" s="154" customFormat="1" ht="15">
      <c r="E227" s="357"/>
      <c r="F227" s="357"/>
      <c r="H227" s="404"/>
      <c r="I227" s="404"/>
      <c r="J227" s="404"/>
    </row>
    <row r="228" spans="5:10" s="154" customFormat="1" ht="15">
      <c r="E228" s="357"/>
      <c r="F228" s="357"/>
      <c r="H228" s="404"/>
      <c r="I228" s="404"/>
      <c r="J228" s="404"/>
    </row>
    <row r="229" spans="5:10" s="154" customFormat="1" ht="15">
      <c r="E229" s="357"/>
      <c r="F229" s="357"/>
      <c r="H229" s="404"/>
      <c r="I229" s="404"/>
      <c r="J229" s="404"/>
    </row>
    <row r="230" spans="5:10" s="154" customFormat="1" ht="15">
      <c r="E230" s="357"/>
      <c r="F230" s="357"/>
      <c r="H230" s="404"/>
      <c r="I230" s="404"/>
      <c r="J230" s="404"/>
    </row>
    <row r="231" spans="5:10" s="154" customFormat="1" ht="15">
      <c r="E231" s="357"/>
      <c r="F231" s="357"/>
      <c r="H231" s="404"/>
      <c r="I231" s="404"/>
      <c r="J231" s="404"/>
    </row>
    <row r="232" spans="5:10" s="154" customFormat="1" ht="15">
      <c r="E232" s="357"/>
      <c r="F232" s="357"/>
      <c r="H232" s="404"/>
      <c r="I232" s="404"/>
      <c r="J232" s="404"/>
    </row>
    <row r="233" spans="5:10" s="154" customFormat="1" ht="15">
      <c r="E233" s="357"/>
      <c r="F233" s="357"/>
      <c r="H233" s="404"/>
      <c r="I233" s="404"/>
      <c r="J233" s="404"/>
    </row>
    <row r="234" spans="5:10" s="154" customFormat="1" ht="15">
      <c r="E234" s="357"/>
      <c r="F234" s="357"/>
      <c r="H234" s="404"/>
      <c r="I234" s="404"/>
      <c r="J234" s="404"/>
    </row>
    <row r="235" spans="5:10" s="154" customFormat="1" ht="15">
      <c r="E235" s="357"/>
      <c r="F235" s="357"/>
      <c r="H235" s="404"/>
      <c r="I235" s="404"/>
      <c r="J235" s="404"/>
    </row>
    <row r="236" spans="5:10" s="154" customFormat="1" ht="15">
      <c r="E236" s="357"/>
      <c r="F236" s="357"/>
      <c r="H236" s="404"/>
      <c r="I236" s="404"/>
      <c r="J236" s="404"/>
    </row>
    <row r="237" spans="5:10" s="154" customFormat="1" ht="15">
      <c r="E237" s="357"/>
      <c r="F237" s="357"/>
      <c r="H237" s="404"/>
      <c r="I237" s="404"/>
      <c r="J237" s="404"/>
    </row>
    <row r="238" spans="5:10" s="154" customFormat="1" ht="15">
      <c r="E238" s="357"/>
      <c r="F238" s="357"/>
      <c r="H238" s="404"/>
      <c r="I238" s="404"/>
      <c r="J238" s="404"/>
    </row>
    <row r="239" spans="5:10" s="154" customFormat="1" ht="15">
      <c r="E239" s="357"/>
      <c r="F239" s="357"/>
      <c r="H239" s="404"/>
      <c r="I239" s="404"/>
      <c r="J239" s="404"/>
    </row>
    <row r="240" spans="5:10" s="154" customFormat="1" ht="15">
      <c r="E240" s="357"/>
      <c r="F240" s="357"/>
      <c r="H240" s="404"/>
      <c r="I240" s="404"/>
      <c r="J240" s="404"/>
    </row>
    <row r="241" spans="5:10" s="154" customFormat="1" ht="15">
      <c r="E241" s="357"/>
      <c r="F241" s="357"/>
      <c r="H241" s="404"/>
      <c r="I241" s="404"/>
      <c r="J241" s="404"/>
    </row>
    <row r="242" spans="5:10" s="154" customFormat="1" ht="15">
      <c r="E242" s="357"/>
      <c r="F242" s="357"/>
      <c r="H242" s="404"/>
      <c r="I242" s="404"/>
      <c r="J242" s="404"/>
    </row>
    <row r="243" spans="5:10" s="154" customFormat="1" ht="15">
      <c r="E243" s="357"/>
      <c r="F243" s="357"/>
      <c r="H243" s="404"/>
      <c r="I243" s="404"/>
      <c r="J243" s="404"/>
    </row>
    <row r="244" spans="5:10" s="154" customFormat="1" ht="15">
      <c r="E244" s="357"/>
      <c r="F244" s="357"/>
      <c r="H244" s="404"/>
      <c r="I244" s="404"/>
      <c r="J244" s="404"/>
    </row>
    <row r="245" spans="5:10" s="154" customFormat="1" ht="15">
      <c r="E245" s="357"/>
      <c r="F245" s="357"/>
      <c r="H245" s="404"/>
      <c r="I245" s="404"/>
      <c r="J245" s="404"/>
    </row>
    <row r="246" spans="5:10" s="154" customFormat="1" ht="15">
      <c r="E246" s="357"/>
      <c r="F246" s="357"/>
      <c r="H246" s="404"/>
      <c r="I246" s="404"/>
      <c r="J246" s="404"/>
    </row>
    <row r="247" spans="5:10" s="154" customFormat="1" ht="15">
      <c r="E247" s="357"/>
      <c r="F247" s="357"/>
      <c r="H247" s="404"/>
      <c r="I247" s="404"/>
      <c r="J247" s="404"/>
    </row>
    <row r="248" spans="5:10" s="154" customFormat="1" ht="15">
      <c r="E248" s="357"/>
      <c r="F248" s="357"/>
      <c r="H248" s="404"/>
      <c r="I248" s="404"/>
      <c r="J248" s="404"/>
    </row>
    <row r="249" spans="5:10" s="154" customFormat="1" ht="15">
      <c r="E249" s="357"/>
      <c r="F249" s="357"/>
      <c r="H249" s="404"/>
      <c r="I249" s="404"/>
      <c r="J249" s="404"/>
    </row>
    <row r="250" spans="5:10" s="154" customFormat="1" ht="15">
      <c r="E250" s="357"/>
      <c r="F250" s="357"/>
      <c r="H250" s="404"/>
      <c r="I250" s="404"/>
      <c r="J250" s="404"/>
    </row>
    <row r="251" spans="5:10" s="154" customFormat="1" ht="15">
      <c r="E251" s="357"/>
      <c r="F251" s="357"/>
      <c r="H251" s="404"/>
      <c r="I251" s="404"/>
      <c r="J251" s="404"/>
    </row>
    <row r="252" spans="5:10" s="154" customFormat="1" ht="15">
      <c r="E252" s="357"/>
      <c r="F252" s="357"/>
      <c r="H252" s="404"/>
      <c r="I252" s="404"/>
      <c r="J252" s="404"/>
    </row>
    <row r="253" spans="5:10" s="154" customFormat="1" ht="15">
      <c r="E253" s="357"/>
      <c r="F253" s="357"/>
      <c r="H253" s="404"/>
      <c r="I253" s="404"/>
      <c r="J253" s="404"/>
    </row>
    <row r="254" spans="5:10" s="154" customFormat="1" ht="15">
      <c r="E254" s="357"/>
      <c r="F254" s="357"/>
      <c r="H254" s="404"/>
      <c r="I254" s="404"/>
      <c r="J254" s="404"/>
    </row>
    <row r="255" spans="5:10" s="154" customFormat="1" ht="15">
      <c r="E255" s="357"/>
      <c r="F255" s="357"/>
      <c r="H255" s="404"/>
      <c r="I255" s="404"/>
      <c r="J255" s="404"/>
    </row>
    <row r="256" spans="5:10" s="154" customFormat="1" ht="15">
      <c r="E256" s="357"/>
      <c r="F256" s="357"/>
      <c r="H256" s="404"/>
      <c r="I256" s="404"/>
      <c r="J256" s="404"/>
    </row>
    <row r="257" spans="5:10" s="154" customFormat="1" ht="15">
      <c r="E257" s="357"/>
      <c r="F257" s="357"/>
      <c r="H257" s="404"/>
      <c r="I257" s="404"/>
      <c r="J257" s="404"/>
    </row>
    <row r="258" spans="5:10" s="154" customFormat="1" ht="15">
      <c r="E258" s="357"/>
      <c r="F258" s="357"/>
      <c r="H258" s="404"/>
      <c r="I258" s="404"/>
      <c r="J258" s="404"/>
    </row>
    <row r="259" spans="5:10" s="154" customFormat="1" ht="15">
      <c r="E259" s="357"/>
      <c r="F259" s="357"/>
      <c r="H259" s="404"/>
      <c r="I259" s="404"/>
      <c r="J259" s="404"/>
    </row>
    <row r="260" spans="5:10" s="154" customFormat="1" ht="15">
      <c r="E260" s="357"/>
      <c r="F260" s="357"/>
      <c r="H260" s="404"/>
      <c r="I260" s="404"/>
      <c r="J260" s="404"/>
    </row>
    <row r="261" spans="5:10" s="154" customFormat="1" ht="15">
      <c r="E261" s="357"/>
      <c r="F261" s="357"/>
      <c r="H261" s="404"/>
      <c r="I261" s="404"/>
      <c r="J261" s="404"/>
    </row>
    <row r="262" spans="5:10" s="154" customFormat="1" ht="15">
      <c r="E262" s="357"/>
      <c r="F262" s="357"/>
      <c r="H262" s="404"/>
      <c r="I262" s="404"/>
      <c r="J262" s="404"/>
    </row>
    <row r="263" spans="5:10" s="154" customFormat="1" ht="15">
      <c r="E263" s="357"/>
      <c r="F263" s="357"/>
      <c r="H263" s="404"/>
      <c r="I263" s="404"/>
      <c r="J263" s="404"/>
    </row>
    <row r="264" spans="5:10" s="154" customFormat="1" ht="15">
      <c r="E264" s="357"/>
      <c r="F264" s="357"/>
      <c r="H264" s="404"/>
      <c r="I264" s="404"/>
      <c r="J264" s="404"/>
    </row>
    <row r="265" spans="5:10" s="154" customFormat="1" ht="15">
      <c r="E265" s="357"/>
      <c r="F265" s="357"/>
      <c r="H265" s="404"/>
      <c r="I265" s="404"/>
      <c r="J265" s="404"/>
    </row>
    <row r="266" spans="5:10" s="154" customFormat="1" ht="15">
      <c r="E266" s="357"/>
      <c r="F266" s="357"/>
      <c r="H266" s="404"/>
      <c r="I266" s="404"/>
      <c r="J266" s="404"/>
    </row>
    <row r="267" spans="5:10" s="154" customFormat="1" ht="15">
      <c r="E267" s="357"/>
      <c r="F267" s="357"/>
      <c r="H267" s="404"/>
      <c r="I267" s="404"/>
      <c r="J267" s="404"/>
    </row>
    <row r="268" spans="5:10" s="154" customFormat="1" ht="15">
      <c r="E268" s="357"/>
      <c r="F268" s="357"/>
      <c r="H268" s="404"/>
      <c r="I268" s="404"/>
      <c r="J268" s="404"/>
    </row>
    <row r="269" spans="5:10" s="154" customFormat="1" ht="15">
      <c r="E269" s="357"/>
      <c r="F269" s="357"/>
      <c r="H269" s="404"/>
      <c r="I269" s="404"/>
      <c r="J269" s="404"/>
    </row>
    <row r="270" spans="5:10" s="154" customFormat="1" ht="15">
      <c r="E270" s="357"/>
      <c r="F270" s="357"/>
      <c r="H270" s="404"/>
      <c r="I270" s="404"/>
      <c r="J270" s="404"/>
    </row>
    <row r="271" spans="5:10" s="154" customFormat="1" ht="15">
      <c r="E271" s="357"/>
      <c r="F271" s="357"/>
      <c r="H271" s="404"/>
      <c r="I271" s="404"/>
      <c r="J271" s="404"/>
    </row>
    <row r="272" spans="5:10" s="154" customFormat="1" ht="15">
      <c r="E272" s="357"/>
      <c r="F272" s="357"/>
      <c r="H272" s="404"/>
      <c r="I272" s="404"/>
      <c r="J272" s="404"/>
    </row>
    <row r="273" spans="5:10" s="154" customFormat="1" ht="15">
      <c r="E273" s="357"/>
      <c r="F273" s="357"/>
      <c r="H273" s="404"/>
      <c r="I273" s="404"/>
      <c r="J273" s="404"/>
    </row>
    <row r="274" spans="5:10" s="154" customFormat="1" ht="15">
      <c r="E274" s="357"/>
      <c r="F274" s="357"/>
      <c r="H274" s="404"/>
      <c r="I274" s="404"/>
      <c r="J274" s="404"/>
    </row>
    <row r="275" spans="5:10" s="154" customFormat="1" ht="15">
      <c r="E275" s="357"/>
      <c r="F275" s="357"/>
      <c r="H275" s="404"/>
      <c r="I275" s="404"/>
      <c r="J275" s="404"/>
    </row>
    <row r="276" spans="5:10" s="154" customFormat="1" ht="15">
      <c r="E276" s="357"/>
      <c r="F276" s="357"/>
      <c r="H276" s="404"/>
      <c r="I276" s="404"/>
      <c r="J276" s="404"/>
    </row>
    <row r="277" spans="5:10" s="154" customFormat="1" ht="15">
      <c r="E277" s="357"/>
      <c r="F277" s="357"/>
      <c r="H277" s="404"/>
      <c r="I277" s="404"/>
      <c r="J277" s="404"/>
    </row>
    <row r="278" spans="5:10" s="154" customFormat="1" ht="15">
      <c r="E278" s="357"/>
      <c r="F278" s="357"/>
      <c r="H278" s="404"/>
      <c r="I278" s="404"/>
      <c r="J278" s="404"/>
    </row>
    <row r="279" spans="5:10" s="154" customFormat="1" ht="15">
      <c r="E279" s="357"/>
      <c r="F279" s="357"/>
      <c r="H279" s="404"/>
      <c r="I279" s="404"/>
      <c r="J279" s="404"/>
    </row>
    <row r="280" spans="5:10" s="154" customFormat="1" ht="15">
      <c r="E280" s="357"/>
      <c r="F280" s="357"/>
      <c r="H280" s="404"/>
      <c r="I280" s="404"/>
      <c r="J280" s="404"/>
    </row>
    <row r="281" spans="5:10" s="154" customFormat="1" ht="15">
      <c r="E281" s="357"/>
      <c r="F281" s="357"/>
      <c r="H281" s="404"/>
      <c r="I281" s="404"/>
      <c r="J281" s="404"/>
    </row>
    <row r="282" spans="5:10" s="154" customFormat="1" ht="15">
      <c r="E282" s="357"/>
      <c r="F282" s="357"/>
      <c r="H282" s="404"/>
      <c r="I282" s="404"/>
      <c r="J282" s="404"/>
    </row>
    <row r="283" spans="5:10" s="154" customFormat="1" ht="15">
      <c r="E283" s="357"/>
      <c r="F283" s="357"/>
      <c r="H283" s="404"/>
      <c r="I283" s="404"/>
      <c r="J283" s="404"/>
    </row>
    <row r="284" spans="5:10" s="154" customFormat="1" ht="15">
      <c r="E284" s="357"/>
      <c r="F284" s="357"/>
      <c r="H284" s="404"/>
      <c r="I284" s="404"/>
      <c r="J284" s="404"/>
    </row>
    <row r="285" spans="5:10" s="154" customFormat="1" ht="15">
      <c r="E285" s="357"/>
      <c r="F285" s="357"/>
      <c r="H285" s="404"/>
      <c r="I285" s="404"/>
      <c r="J285" s="404"/>
    </row>
    <row r="286" spans="5:10" s="154" customFormat="1" ht="15">
      <c r="E286" s="357"/>
      <c r="F286" s="357"/>
      <c r="H286" s="404"/>
      <c r="I286" s="404"/>
      <c r="J286" s="404"/>
    </row>
    <row r="287" spans="5:10" ht="15">
      <c r="H287" s="404"/>
      <c r="I287" s="404"/>
      <c r="J287" s="404"/>
    </row>
    <row r="288" spans="5:10" ht="15">
      <c r="H288" s="404"/>
      <c r="I288" s="404"/>
      <c r="J288" s="404"/>
    </row>
    <row r="289" spans="8:10" ht="15">
      <c r="H289" s="404"/>
      <c r="I289" s="404"/>
      <c r="J289" s="404"/>
    </row>
    <row r="290" spans="8:10" ht="15">
      <c r="H290" s="404"/>
      <c r="I290" s="404"/>
      <c r="J290" s="404"/>
    </row>
    <row r="291" spans="8:10" ht="15">
      <c r="H291" s="404"/>
      <c r="I291" s="404"/>
      <c r="J291" s="404"/>
    </row>
    <row r="292" spans="8:10" ht="15">
      <c r="H292" s="404"/>
      <c r="I292" s="404"/>
      <c r="J292" s="404"/>
    </row>
    <row r="293" spans="8:10" ht="15">
      <c r="H293" s="404"/>
      <c r="I293" s="404"/>
      <c r="J293" s="404"/>
    </row>
    <row r="294" spans="8:10" ht="15">
      <c r="H294" s="404"/>
      <c r="I294" s="404"/>
      <c r="J294" s="404"/>
    </row>
    <row r="295" spans="8:10" ht="15">
      <c r="H295" s="404"/>
      <c r="I295" s="404"/>
      <c r="J295" s="404"/>
    </row>
    <row r="296" spans="8:10" ht="15">
      <c r="H296" s="404"/>
      <c r="I296" s="404"/>
      <c r="J296" s="404"/>
    </row>
    <row r="297" spans="8:10" ht="15">
      <c r="H297" s="404"/>
      <c r="I297" s="404"/>
      <c r="J297" s="404"/>
    </row>
    <row r="298" spans="8:10" ht="15">
      <c r="H298" s="404"/>
      <c r="I298" s="404"/>
      <c r="J298" s="404"/>
    </row>
    <row r="299" spans="8:10" ht="15">
      <c r="H299" s="404"/>
      <c r="I299" s="404"/>
      <c r="J299" s="404"/>
    </row>
    <row r="300" spans="8:10" ht="15">
      <c r="H300" s="404"/>
      <c r="I300" s="404"/>
      <c r="J300" s="404"/>
    </row>
    <row r="301" spans="8:10" ht="15">
      <c r="H301" s="404"/>
      <c r="I301" s="404"/>
      <c r="J301" s="404"/>
    </row>
    <row r="302" spans="8:10" ht="15">
      <c r="H302" s="404"/>
      <c r="I302" s="404"/>
      <c r="J302" s="404"/>
    </row>
    <row r="303" spans="8:10" ht="15">
      <c r="H303" s="404"/>
      <c r="I303" s="404"/>
      <c r="J303" s="404"/>
    </row>
    <row r="304" spans="8:10" ht="15">
      <c r="H304" s="404"/>
      <c r="I304" s="404"/>
      <c r="J304" s="404"/>
    </row>
    <row r="305" spans="8:10" ht="15">
      <c r="H305" s="404"/>
      <c r="I305" s="404"/>
      <c r="J305" s="404"/>
    </row>
    <row r="306" spans="8:10" ht="15">
      <c r="H306" s="404"/>
      <c r="I306" s="404"/>
      <c r="J306" s="404"/>
    </row>
    <row r="307" spans="8:10" ht="15">
      <c r="H307" s="404"/>
      <c r="I307" s="404"/>
      <c r="J307" s="404"/>
    </row>
    <row r="308" spans="8:10" ht="15">
      <c r="H308" s="404"/>
      <c r="I308" s="404"/>
      <c r="J308" s="404"/>
    </row>
    <row r="309" spans="8:10" ht="15">
      <c r="H309" s="404"/>
      <c r="I309" s="404"/>
      <c r="J309" s="404"/>
    </row>
    <row r="310" spans="8:10" ht="15">
      <c r="H310" s="404"/>
      <c r="I310" s="404"/>
      <c r="J310" s="404"/>
    </row>
    <row r="311" spans="8:10" ht="15">
      <c r="H311" s="404"/>
      <c r="I311" s="404"/>
      <c r="J311" s="404"/>
    </row>
    <row r="312" spans="8:10" ht="15">
      <c r="H312" s="404"/>
      <c r="I312" s="404"/>
      <c r="J312" s="404"/>
    </row>
    <row r="313" spans="8:10" ht="15">
      <c r="H313" s="404"/>
      <c r="I313" s="404"/>
      <c r="J313" s="404"/>
    </row>
    <row r="314" spans="8:10" ht="15">
      <c r="H314" s="404"/>
      <c r="I314" s="404"/>
      <c r="J314" s="404"/>
    </row>
    <row r="315" spans="8:10" ht="15">
      <c r="H315" s="404"/>
      <c r="I315" s="404"/>
      <c r="J315" s="404"/>
    </row>
    <row r="316" spans="8:10" ht="15">
      <c r="H316" s="404"/>
      <c r="I316" s="404"/>
      <c r="J316" s="404"/>
    </row>
    <row r="317" spans="8:10" ht="15">
      <c r="H317" s="404"/>
      <c r="I317" s="404"/>
      <c r="J317" s="404"/>
    </row>
    <row r="318" spans="8:10" ht="15">
      <c r="H318" s="404"/>
      <c r="I318" s="404"/>
      <c r="J318" s="404"/>
    </row>
    <row r="319" spans="8:10" ht="15">
      <c r="H319" s="404"/>
      <c r="I319" s="404"/>
      <c r="J319" s="404"/>
    </row>
    <row r="320" spans="8:10" ht="15">
      <c r="H320" s="404"/>
      <c r="I320" s="404"/>
      <c r="J320" s="404"/>
    </row>
    <row r="321" spans="8:10" ht="15">
      <c r="H321" s="404"/>
      <c r="I321" s="404"/>
      <c r="J321" s="404"/>
    </row>
    <row r="322" spans="8:10" ht="15">
      <c r="H322" s="404"/>
      <c r="I322" s="404"/>
      <c r="J322" s="404"/>
    </row>
    <row r="323" spans="8:10" ht="15">
      <c r="H323" s="404"/>
      <c r="I323" s="404"/>
      <c r="J323" s="404"/>
    </row>
    <row r="324" spans="8:10" ht="15">
      <c r="H324" s="404"/>
      <c r="I324" s="404"/>
      <c r="J324" s="404"/>
    </row>
    <row r="325" spans="8:10" ht="15">
      <c r="H325" s="404"/>
      <c r="I325" s="404"/>
      <c r="J325" s="404"/>
    </row>
    <row r="326" spans="8:10" ht="15">
      <c r="H326" s="404"/>
      <c r="I326" s="404"/>
      <c r="J326" s="404"/>
    </row>
    <row r="327" spans="8:10" ht="15">
      <c r="H327" s="404"/>
      <c r="I327" s="404"/>
      <c r="J327" s="404"/>
    </row>
    <row r="328" spans="8:10" ht="15">
      <c r="H328" s="404"/>
      <c r="I328" s="404"/>
      <c r="J328" s="404"/>
    </row>
    <row r="329" spans="8:10" ht="15">
      <c r="H329" s="404"/>
      <c r="I329" s="404"/>
      <c r="J329" s="404"/>
    </row>
    <row r="330" spans="8:10" ht="15">
      <c r="H330" s="404"/>
      <c r="I330" s="404"/>
      <c r="J330" s="404"/>
    </row>
    <row r="331" spans="8:10" ht="15">
      <c r="H331" s="404"/>
      <c r="I331" s="404"/>
      <c r="J331" s="404"/>
    </row>
    <row r="332" spans="8:10" ht="15">
      <c r="H332" s="404"/>
      <c r="I332" s="404"/>
      <c r="J332" s="404"/>
    </row>
    <row r="333" spans="8:10" ht="15">
      <c r="H333" s="404"/>
      <c r="I333" s="404"/>
      <c r="J333" s="404"/>
    </row>
    <row r="334" spans="8:10" ht="15">
      <c r="H334" s="404"/>
      <c r="I334" s="404"/>
      <c r="J334" s="404"/>
    </row>
    <row r="335" spans="8:10" ht="15">
      <c r="H335" s="404"/>
      <c r="I335" s="404"/>
      <c r="J335" s="404"/>
    </row>
    <row r="336" spans="8:10" ht="15">
      <c r="H336" s="404"/>
      <c r="I336" s="404"/>
      <c r="J336" s="404"/>
    </row>
    <row r="337" spans="8:10" ht="15">
      <c r="H337" s="404"/>
      <c r="I337" s="404"/>
      <c r="J337" s="404"/>
    </row>
    <row r="338" spans="8:10" ht="15">
      <c r="H338" s="404"/>
      <c r="I338" s="404"/>
      <c r="J338" s="404"/>
    </row>
    <row r="339" spans="8:10" ht="15">
      <c r="H339" s="404"/>
      <c r="I339" s="404"/>
      <c r="J339" s="404"/>
    </row>
    <row r="340" spans="8:10" ht="15">
      <c r="H340" s="404"/>
      <c r="I340" s="404"/>
      <c r="J340" s="404"/>
    </row>
    <row r="341" spans="8:10" ht="15">
      <c r="H341" s="404"/>
      <c r="I341" s="404"/>
      <c r="J341" s="404"/>
    </row>
    <row r="342" spans="8:10" ht="15">
      <c r="H342" s="404"/>
      <c r="I342" s="404"/>
      <c r="J342" s="404"/>
    </row>
    <row r="343" spans="8:10" ht="15">
      <c r="H343" s="404"/>
      <c r="I343" s="404"/>
      <c r="J343" s="404"/>
    </row>
    <row r="344" spans="8:10" ht="15">
      <c r="H344" s="404"/>
      <c r="I344" s="404"/>
      <c r="J344" s="404"/>
    </row>
    <row r="345" spans="8:10" ht="15">
      <c r="H345" s="404"/>
      <c r="I345" s="404"/>
      <c r="J345" s="404"/>
    </row>
    <row r="346" spans="8:10" ht="15">
      <c r="H346" s="404"/>
      <c r="I346" s="404"/>
      <c r="J346" s="404"/>
    </row>
    <row r="347" spans="8:10" ht="15">
      <c r="H347" s="404"/>
      <c r="I347" s="404"/>
      <c r="J347" s="404"/>
    </row>
    <row r="348" spans="8:10" ht="15">
      <c r="H348" s="404"/>
      <c r="I348" s="404"/>
      <c r="J348" s="404"/>
    </row>
    <row r="349" spans="8:10" ht="15">
      <c r="H349" s="404"/>
      <c r="I349" s="404"/>
      <c r="J349" s="404"/>
    </row>
    <row r="350" spans="8:10" ht="15">
      <c r="H350" s="404"/>
      <c r="I350" s="404"/>
      <c r="J350" s="404"/>
    </row>
    <row r="351" spans="8:10" ht="15">
      <c r="H351" s="404"/>
      <c r="I351" s="404"/>
      <c r="J351" s="404"/>
    </row>
    <row r="352" spans="8:10" ht="15">
      <c r="H352" s="404"/>
      <c r="I352" s="404"/>
      <c r="J352" s="404"/>
    </row>
    <row r="353" spans="8:10" ht="15">
      <c r="H353" s="404"/>
      <c r="I353" s="404"/>
      <c r="J353" s="404"/>
    </row>
    <row r="354" spans="8:10" ht="15">
      <c r="H354" s="404"/>
      <c r="I354" s="404"/>
      <c r="J354" s="404"/>
    </row>
    <row r="355" spans="8:10" ht="15">
      <c r="H355" s="404"/>
      <c r="I355" s="404"/>
      <c r="J355" s="404"/>
    </row>
    <row r="356" spans="8:10" ht="15">
      <c r="H356" s="404"/>
      <c r="I356" s="404"/>
      <c r="J356" s="404"/>
    </row>
    <row r="357" spans="8:10" ht="15">
      <c r="H357" s="404"/>
      <c r="I357" s="404"/>
      <c r="J357" s="404"/>
    </row>
    <row r="358" spans="8:10" ht="15">
      <c r="H358" s="404"/>
      <c r="I358" s="404"/>
      <c r="J358" s="404"/>
    </row>
    <row r="359" spans="8:10" ht="15">
      <c r="H359" s="404"/>
      <c r="I359" s="404"/>
      <c r="J359" s="404"/>
    </row>
    <row r="360" spans="8:10" ht="15">
      <c r="H360" s="404"/>
      <c r="I360" s="404"/>
      <c r="J360" s="404"/>
    </row>
    <row r="361" spans="8:10" ht="15">
      <c r="H361" s="404"/>
      <c r="I361" s="404"/>
      <c r="J361" s="404"/>
    </row>
    <row r="362" spans="8:10" ht="15">
      <c r="H362" s="404"/>
      <c r="I362" s="404"/>
      <c r="J362" s="404"/>
    </row>
    <row r="363" spans="8:10" ht="15">
      <c r="H363" s="404"/>
      <c r="I363" s="404"/>
      <c r="J363" s="404"/>
    </row>
    <row r="364" spans="8:10" ht="15">
      <c r="H364" s="404"/>
      <c r="I364" s="404"/>
      <c r="J364" s="404"/>
    </row>
    <row r="365" spans="8:10" ht="15">
      <c r="H365" s="404"/>
      <c r="I365" s="404"/>
      <c r="J365" s="404"/>
    </row>
    <row r="366" spans="8:10" ht="15">
      <c r="H366" s="404"/>
      <c r="I366" s="404"/>
      <c r="J366" s="404"/>
    </row>
    <row r="367" spans="8:10" ht="15">
      <c r="H367" s="404"/>
      <c r="I367" s="404"/>
      <c r="J367" s="404"/>
    </row>
    <row r="368" spans="8:10" ht="15">
      <c r="H368" s="404"/>
      <c r="I368" s="404"/>
      <c r="J368" s="404"/>
    </row>
    <row r="369" spans="8:10" ht="15">
      <c r="H369" s="404"/>
      <c r="I369" s="404"/>
      <c r="J369" s="404"/>
    </row>
    <row r="370" spans="8:10" ht="15">
      <c r="H370" s="404"/>
      <c r="I370" s="404"/>
      <c r="J370" s="404"/>
    </row>
    <row r="371" spans="8:10" ht="15">
      <c r="H371" s="404"/>
      <c r="I371" s="404"/>
      <c r="J371" s="404"/>
    </row>
    <row r="372" spans="8:10" ht="15">
      <c r="H372" s="404"/>
      <c r="I372" s="404"/>
      <c r="J372" s="404"/>
    </row>
    <row r="373" spans="8:10" ht="15">
      <c r="H373" s="404"/>
      <c r="I373" s="404"/>
      <c r="J373" s="404"/>
    </row>
    <row r="374" spans="8:10" ht="15">
      <c r="H374" s="404"/>
      <c r="I374" s="404"/>
      <c r="J374" s="404"/>
    </row>
    <row r="375" spans="8:10" ht="15">
      <c r="H375" s="404"/>
      <c r="I375" s="404"/>
      <c r="J375" s="404"/>
    </row>
    <row r="376" spans="8:10" ht="15">
      <c r="H376" s="404"/>
      <c r="I376" s="404"/>
      <c r="J376" s="404"/>
    </row>
    <row r="377" spans="8:10" ht="15">
      <c r="H377" s="404"/>
      <c r="I377" s="404"/>
      <c r="J377" s="404"/>
    </row>
    <row r="378" spans="8:10" ht="15">
      <c r="H378" s="404"/>
      <c r="I378" s="404"/>
      <c r="J378" s="404"/>
    </row>
    <row r="379" spans="8:10" ht="15">
      <c r="H379" s="404"/>
      <c r="I379" s="404"/>
      <c r="J379" s="404"/>
    </row>
    <row r="380" spans="8:10" ht="15">
      <c r="H380" s="404"/>
      <c r="I380" s="404"/>
      <c r="J380" s="404"/>
    </row>
    <row r="381" spans="8:10" ht="15">
      <c r="H381" s="404"/>
      <c r="I381" s="404"/>
      <c r="J381" s="404"/>
    </row>
    <row r="382" spans="8:10" ht="15">
      <c r="H382" s="404"/>
      <c r="I382" s="404"/>
      <c r="J382" s="404"/>
    </row>
    <row r="383" spans="8:10" ht="15">
      <c r="H383" s="404"/>
      <c r="I383" s="404"/>
      <c r="J383" s="404"/>
    </row>
    <row r="384" spans="8:10" ht="15">
      <c r="H384" s="404"/>
      <c r="I384" s="404"/>
      <c r="J384" s="404"/>
    </row>
    <row r="385" spans="8:10" ht="15">
      <c r="H385" s="404"/>
      <c r="I385" s="404"/>
      <c r="J385" s="404"/>
    </row>
    <row r="386" spans="8:10" ht="15">
      <c r="H386" s="404"/>
      <c r="I386" s="404"/>
      <c r="J386" s="404"/>
    </row>
    <row r="387" spans="8:10" ht="15">
      <c r="H387" s="404"/>
      <c r="I387" s="404"/>
      <c r="J387" s="404"/>
    </row>
    <row r="388" spans="8:10" ht="15">
      <c r="H388" s="404"/>
      <c r="I388" s="404"/>
      <c r="J388" s="404"/>
    </row>
    <row r="389" spans="8:10" ht="15">
      <c r="H389" s="404"/>
      <c r="I389" s="404"/>
      <c r="J389" s="404"/>
    </row>
    <row r="390" spans="8:10" ht="15">
      <c r="H390" s="404"/>
      <c r="I390" s="404"/>
      <c r="J390" s="404"/>
    </row>
    <row r="391" spans="8:10" ht="15">
      <c r="H391" s="404"/>
      <c r="I391" s="404"/>
      <c r="J391" s="404"/>
    </row>
    <row r="392" spans="8:10" ht="15">
      <c r="H392" s="404"/>
      <c r="I392" s="404"/>
      <c r="J392" s="404"/>
    </row>
    <row r="393" spans="8:10" ht="15">
      <c r="H393" s="404"/>
      <c r="I393" s="404"/>
      <c r="J393" s="404"/>
    </row>
    <row r="394" spans="8:10" ht="15">
      <c r="H394" s="404"/>
      <c r="I394" s="404"/>
      <c r="J394" s="404"/>
    </row>
    <row r="395" spans="8:10" ht="15">
      <c r="H395" s="404"/>
      <c r="I395" s="404"/>
      <c r="J395" s="404"/>
    </row>
    <row r="396" spans="8:10" ht="15">
      <c r="H396" s="404"/>
      <c r="I396" s="404"/>
      <c r="J396" s="404"/>
    </row>
    <row r="397" spans="8:10" ht="15">
      <c r="H397" s="404"/>
      <c r="I397" s="404"/>
      <c r="J397" s="404"/>
    </row>
    <row r="398" spans="8:10" ht="15">
      <c r="H398" s="404"/>
      <c r="I398" s="404"/>
      <c r="J398" s="404"/>
    </row>
    <row r="399" spans="8:10" ht="15">
      <c r="H399" s="404"/>
      <c r="I399" s="404"/>
      <c r="J399" s="404"/>
    </row>
    <row r="400" spans="8:10" ht="15">
      <c r="H400" s="404"/>
      <c r="I400" s="404"/>
      <c r="J400" s="404"/>
    </row>
    <row r="401" spans="8:10" ht="15">
      <c r="H401" s="404"/>
      <c r="I401" s="404"/>
      <c r="J401" s="404"/>
    </row>
    <row r="402" spans="8:10" ht="15">
      <c r="H402" s="404"/>
      <c r="I402" s="404"/>
      <c r="J402" s="404"/>
    </row>
    <row r="403" spans="8:10" ht="15">
      <c r="H403" s="404"/>
      <c r="I403" s="404"/>
      <c r="J403" s="404"/>
    </row>
    <row r="404" spans="8:10" ht="15">
      <c r="H404" s="404"/>
      <c r="I404" s="404"/>
      <c r="J404" s="404"/>
    </row>
    <row r="405" spans="8:10" ht="15">
      <c r="H405" s="404"/>
      <c r="I405" s="404"/>
      <c r="J405" s="404"/>
    </row>
    <row r="406" spans="8:10" ht="15">
      <c r="H406" s="404"/>
      <c r="I406" s="404"/>
      <c r="J406" s="404"/>
    </row>
    <row r="407" spans="8:10" ht="15">
      <c r="H407" s="404"/>
      <c r="I407" s="404"/>
      <c r="J407" s="404"/>
    </row>
    <row r="408" spans="8:10" ht="15">
      <c r="H408" s="404"/>
      <c r="I408" s="404"/>
      <c r="J408" s="404"/>
    </row>
    <row r="409" spans="8:10" ht="15">
      <c r="H409" s="404"/>
      <c r="I409" s="404"/>
      <c r="J409" s="404"/>
    </row>
    <row r="410" spans="8:10" ht="15">
      <c r="H410" s="404"/>
      <c r="I410" s="404"/>
      <c r="J410" s="404"/>
    </row>
    <row r="411" spans="8:10" ht="15">
      <c r="H411" s="404"/>
      <c r="I411" s="404"/>
      <c r="J411" s="404"/>
    </row>
    <row r="412" spans="8:10" ht="15">
      <c r="H412" s="404"/>
      <c r="I412" s="404"/>
      <c r="J412" s="404"/>
    </row>
    <row r="413" spans="8:10" ht="15">
      <c r="H413" s="404"/>
      <c r="I413" s="404"/>
      <c r="J413" s="404"/>
    </row>
    <row r="414" spans="8:10" ht="15">
      <c r="H414" s="404"/>
      <c r="I414" s="404"/>
      <c r="J414" s="404"/>
    </row>
    <row r="415" spans="8:10" ht="15">
      <c r="H415" s="404"/>
      <c r="I415" s="404"/>
      <c r="J415" s="404"/>
    </row>
    <row r="416" spans="8:10" ht="15">
      <c r="H416" s="404"/>
      <c r="I416" s="404"/>
      <c r="J416" s="404"/>
    </row>
    <row r="417" spans="8:10" ht="15">
      <c r="H417" s="404"/>
      <c r="I417" s="404"/>
      <c r="J417" s="404"/>
    </row>
    <row r="418" spans="8:10" ht="15">
      <c r="H418" s="404"/>
      <c r="I418" s="404"/>
      <c r="J418" s="404"/>
    </row>
    <row r="419" spans="8:10" ht="15">
      <c r="H419" s="404"/>
      <c r="I419" s="404"/>
      <c r="J419" s="404"/>
    </row>
    <row r="420" spans="8:10" ht="15">
      <c r="H420" s="404"/>
      <c r="I420" s="404"/>
      <c r="J420" s="404"/>
    </row>
    <row r="421" spans="8:10" ht="15">
      <c r="H421" s="404"/>
      <c r="I421" s="404"/>
      <c r="J421" s="404"/>
    </row>
    <row r="422" spans="8:10" ht="15">
      <c r="H422" s="404"/>
      <c r="I422" s="404"/>
      <c r="J422" s="404"/>
    </row>
    <row r="423" spans="8:10" ht="15">
      <c r="H423" s="404"/>
      <c r="I423" s="404"/>
      <c r="J423" s="404"/>
    </row>
    <row r="424" spans="8:10" ht="15">
      <c r="H424" s="404"/>
      <c r="I424" s="404"/>
      <c r="J424" s="404"/>
    </row>
    <row r="425" spans="8:10" ht="15">
      <c r="H425" s="404"/>
      <c r="I425" s="404"/>
      <c r="J425" s="404"/>
    </row>
    <row r="426" spans="8:10" ht="15">
      <c r="H426" s="404"/>
      <c r="I426" s="404"/>
      <c r="J426" s="404"/>
    </row>
    <row r="427" spans="8:10" ht="15">
      <c r="H427" s="404"/>
      <c r="I427" s="404"/>
      <c r="J427" s="404"/>
    </row>
    <row r="428" spans="8:10" ht="15">
      <c r="H428" s="404"/>
      <c r="I428" s="404"/>
      <c r="J428" s="404"/>
    </row>
    <row r="429" spans="8:10" ht="15">
      <c r="H429" s="404"/>
      <c r="I429" s="404"/>
      <c r="J429" s="404"/>
    </row>
    <row r="430" spans="8:10" ht="15">
      <c r="H430" s="404"/>
      <c r="I430" s="404"/>
      <c r="J430" s="404"/>
    </row>
    <row r="431" spans="8:10" ht="15">
      <c r="H431" s="404"/>
      <c r="I431" s="404"/>
      <c r="J431" s="404"/>
    </row>
    <row r="432" spans="8:10" ht="15">
      <c r="H432" s="404"/>
      <c r="I432" s="404"/>
      <c r="J432" s="404"/>
    </row>
    <row r="433" spans="8:10" ht="15">
      <c r="H433" s="404"/>
      <c r="I433" s="404"/>
      <c r="J433" s="404"/>
    </row>
    <row r="434" spans="8:10" ht="15">
      <c r="H434" s="404"/>
      <c r="I434" s="404"/>
      <c r="J434" s="404"/>
    </row>
    <row r="435" spans="8:10" ht="15">
      <c r="H435" s="404"/>
      <c r="I435" s="404"/>
      <c r="J435" s="404"/>
    </row>
    <row r="436" spans="8:10" ht="15">
      <c r="H436" s="404"/>
      <c r="I436" s="404"/>
      <c r="J436" s="404"/>
    </row>
    <row r="437" spans="8:10" ht="15">
      <c r="H437" s="404"/>
      <c r="I437" s="404"/>
      <c r="J437" s="404"/>
    </row>
    <row r="438" spans="8:10" ht="15">
      <c r="H438" s="404"/>
      <c r="I438" s="404"/>
      <c r="J438" s="404"/>
    </row>
    <row r="439" spans="8:10" ht="15">
      <c r="H439" s="404"/>
      <c r="I439" s="404"/>
      <c r="J439" s="404"/>
    </row>
    <row r="440" spans="8:10" ht="15">
      <c r="H440" s="404"/>
      <c r="I440" s="404"/>
      <c r="J440" s="404"/>
    </row>
    <row r="441" spans="8:10" ht="15">
      <c r="H441" s="404"/>
      <c r="I441" s="404"/>
      <c r="J441" s="404"/>
    </row>
    <row r="442" spans="8:10" ht="15">
      <c r="H442" s="404"/>
      <c r="I442" s="404"/>
      <c r="J442" s="404"/>
    </row>
    <row r="443" spans="8:10" ht="15">
      <c r="H443" s="404"/>
      <c r="I443" s="404"/>
      <c r="J443" s="404"/>
    </row>
    <row r="444" spans="8:10" ht="15">
      <c r="H444" s="404"/>
      <c r="I444" s="404"/>
      <c r="J444" s="404"/>
    </row>
    <row r="445" spans="8:10" ht="15">
      <c r="H445" s="404"/>
      <c r="I445" s="404"/>
      <c r="J445" s="404"/>
    </row>
    <row r="446" spans="8:10" ht="15">
      <c r="H446" s="404"/>
      <c r="I446" s="404"/>
      <c r="J446" s="404"/>
    </row>
    <row r="447" spans="8:10" ht="15">
      <c r="H447" s="404"/>
      <c r="I447" s="404"/>
      <c r="J447" s="404"/>
    </row>
    <row r="448" spans="8:10" ht="15">
      <c r="H448" s="404"/>
      <c r="I448" s="404"/>
      <c r="J448" s="404"/>
    </row>
    <row r="449" spans="8:10" ht="15">
      <c r="H449" s="404"/>
      <c r="I449" s="404"/>
      <c r="J449" s="404"/>
    </row>
    <row r="450" spans="8:10" ht="15">
      <c r="H450" s="404"/>
      <c r="I450" s="404"/>
      <c r="J450" s="404"/>
    </row>
    <row r="451" spans="8:10" ht="15">
      <c r="H451" s="404"/>
      <c r="I451" s="404"/>
      <c r="J451" s="404"/>
    </row>
    <row r="452" spans="8:10" ht="15">
      <c r="H452" s="404"/>
      <c r="I452" s="404"/>
      <c r="J452" s="404"/>
    </row>
    <row r="453" spans="8:10" ht="15">
      <c r="H453" s="404"/>
      <c r="I453" s="404"/>
      <c r="J453" s="404"/>
    </row>
    <row r="454" spans="8:10" ht="15">
      <c r="H454" s="404"/>
      <c r="I454" s="404"/>
      <c r="J454" s="404"/>
    </row>
    <row r="455" spans="8:10" ht="15">
      <c r="H455" s="404"/>
      <c r="I455" s="404"/>
      <c r="J455" s="404"/>
    </row>
    <row r="456" spans="8:10" ht="15">
      <c r="H456" s="404"/>
      <c r="I456" s="404"/>
      <c r="J456" s="404"/>
    </row>
    <row r="457" spans="8:10" ht="15">
      <c r="H457" s="404"/>
      <c r="I457" s="404"/>
      <c r="J457" s="404"/>
    </row>
    <row r="458" spans="8:10" ht="15">
      <c r="H458" s="404"/>
      <c r="I458" s="404"/>
      <c r="J458" s="404"/>
    </row>
    <row r="459" spans="8:10" ht="15">
      <c r="H459" s="404"/>
      <c r="I459" s="404"/>
      <c r="J459" s="404"/>
    </row>
    <row r="460" spans="8:10" ht="15">
      <c r="H460" s="404"/>
      <c r="I460" s="404"/>
      <c r="J460" s="404"/>
    </row>
    <row r="461" spans="8:10" ht="15">
      <c r="H461" s="404"/>
      <c r="I461" s="404"/>
      <c r="J461" s="404"/>
    </row>
    <row r="462" spans="8:10" ht="15">
      <c r="H462" s="404"/>
      <c r="I462" s="404"/>
      <c r="J462" s="404"/>
    </row>
    <row r="463" spans="8:10" ht="15">
      <c r="H463" s="404"/>
      <c r="I463" s="404"/>
      <c r="J463" s="404"/>
    </row>
    <row r="464" spans="8:10" ht="15">
      <c r="H464" s="404"/>
      <c r="I464" s="404"/>
      <c r="J464" s="404"/>
    </row>
    <row r="465" spans="8:10" ht="15">
      <c r="H465" s="404"/>
      <c r="I465" s="404"/>
      <c r="J465" s="404"/>
    </row>
    <row r="466" spans="8:10" ht="15">
      <c r="H466" s="404"/>
      <c r="I466" s="404"/>
      <c r="J466" s="404"/>
    </row>
    <row r="467" spans="8:10" ht="15">
      <c r="H467" s="404"/>
      <c r="I467" s="404"/>
      <c r="J467" s="404"/>
    </row>
    <row r="468" spans="8:10" ht="15">
      <c r="H468" s="404"/>
      <c r="I468" s="404"/>
      <c r="J468" s="404"/>
    </row>
    <row r="469" spans="8:10" ht="15">
      <c r="H469" s="404"/>
      <c r="I469" s="404"/>
      <c r="J469" s="404"/>
    </row>
    <row r="470" spans="8:10" ht="15">
      <c r="H470" s="404"/>
      <c r="I470" s="404"/>
      <c r="J470" s="404"/>
    </row>
    <row r="471" spans="8:10" ht="15">
      <c r="H471" s="404"/>
      <c r="I471" s="404"/>
      <c r="J471" s="404"/>
    </row>
    <row r="472" spans="8:10" ht="15">
      <c r="H472" s="404"/>
      <c r="I472" s="404"/>
      <c r="J472" s="404"/>
    </row>
    <row r="473" spans="8:10" ht="15">
      <c r="H473" s="404"/>
      <c r="I473" s="404"/>
      <c r="J473" s="404"/>
    </row>
    <row r="474" spans="8:10" ht="15">
      <c r="H474" s="404"/>
      <c r="I474" s="404"/>
      <c r="J474" s="404"/>
    </row>
    <row r="475" spans="8:10" ht="15">
      <c r="H475" s="404"/>
      <c r="I475" s="404"/>
      <c r="J475" s="404"/>
    </row>
    <row r="476" spans="8:10" ht="15">
      <c r="H476" s="404"/>
      <c r="I476" s="404"/>
      <c r="J476" s="404"/>
    </row>
    <row r="477" spans="8:10" ht="15">
      <c r="H477" s="404"/>
      <c r="I477" s="404"/>
      <c r="J477" s="404"/>
    </row>
    <row r="478" spans="8:10" ht="15">
      <c r="H478" s="404"/>
      <c r="I478" s="404"/>
      <c r="J478" s="404"/>
    </row>
    <row r="479" spans="8:10" ht="15">
      <c r="H479" s="404"/>
      <c r="I479" s="404"/>
      <c r="J479" s="404"/>
    </row>
    <row r="480" spans="8:10" ht="15">
      <c r="H480" s="404"/>
      <c r="I480" s="404"/>
      <c r="J480" s="404"/>
    </row>
    <row r="481" spans="8:10" ht="15">
      <c r="H481" s="404"/>
      <c r="I481" s="404"/>
      <c r="J481" s="404"/>
    </row>
    <row r="482" spans="8:10" ht="15">
      <c r="H482" s="404"/>
      <c r="I482" s="404"/>
      <c r="J482" s="404"/>
    </row>
    <row r="483" spans="8:10" ht="15">
      <c r="H483" s="404"/>
      <c r="I483" s="404"/>
      <c r="J483" s="404"/>
    </row>
    <row r="484" spans="8:10" ht="15">
      <c r="H484" s="404"/>
      <c r="I484" s="404"/>
      <c r="J484" s="404"/>
    </row>
    <row r="485" spans="8:10" ht="15">
      <c r="H485" s="404"/>
      <c r="I485" s="404"/>
      <c r="J485" s="404"/>
    </row>
    <row r="486" spans="8:10" ht="15">
      <c r="H486" s="404"/>
      <c r="I486" s="404"/>
      <c r="J486" s="404"/>
    </row>
    <row r="487" spans="8:10" ht="15">
      <c r="H487" s="404"/>
      <c r="I487" s="404"/>
      <c r="J487" s="404"/>
    </row>
    <row r="488" spans="8:10" ht="15">
      <c r="H488" s="404"/>
      <c r="I488" s="404"/>
      <c r="J488" s="404"/>
    </row>
    <row r="489" spans="8:10" ht="15">
      <c r="H489" s="404"/>
      <c r="I489" s="404"/>
      <c r="J489" s="404"/>
    </row>
    <row r="490" spans="8:10" ht="15">
      <c r="H490" s="404"/>
      <c r="I490" s="404"/>
      <c r="J490" s="404"/>
    </row>
    <row r="491" spans="8:10" ht="15">
      <c r="H491" s="404"/>
      <c r="I491" s="404"/>
      <c r="J491" s="404"/>
    </row>
    <row r="492" spans="8:10" ht="15">
      <c r="H492" s="404"/>
      <c r="I492" s="404"/>
      <c r="J492" s="404"/>
    </row>
    <row r="493" spans="8:10" ht="15">
      <c r="H493" s="404"/>
      <c r="I493" s="404"/>
      <c r="J493" s="404"/>
    </row>
    <row r="494" spans="8:10" ht="15">
      <c r="H494" s="404"/>
      <c r="I494" s="404"/>
      <c r="J494" s="404"/>
    </row>
    <row r="495" spans="8:10" ht="15">
      <c r="H495" s="404"/>
      <c r="I495" s="404"/>
      <c r="J495" s="404"/>
    </row>
    <row r="496" spans="8:10" ht="15">
      <c r="H496" s="404"/>
      <c r="I496" s="404"/>
      <c r="J496" s="404"/>
    </row>
    <row r="497" spans="8:10" ht="15">
      <c r="H497" s="404"/>
      <c r="I497" s="404"/>
      <c r="J497" s="404"/>
    </row>
    <row r="498" spans="8:10" ht="15">
      <c r="H498" s="404"/>
      <c r="I498" s="404"/>
      <c r="J498" s="404"/>
    </row>
    <row r="499" spans="8:10" ht="15">
      <c r="H499" s="404"/>
      <c r="I499" s="404"/>
      <c r="J499" s="404"/>
    </row>
    <row r="500" spans="8:10" ht="15">
      <c r="H500" s="404"/>
      <c r="I500" s="404"/>
      <c r="J500" s="404"/>
    </row>
    <row r="501" spans="8:10" ht="15">
      <c r="H501" s="404"/>
      <c r="I501" s="404"/>
      <c r="J501" s="404"/>
    </row>
    <row r="502" spans="8:10" ht="15">
      <c r="H502" s="404"/>
      <c r="I502" s="404"/>
      <c r="J502" s="404"/>
    </row>
    <row r="503" spans="8:10" ht="15">
      <c r="H503" s="404"/>
      <c r="I503" s="404"/>
      <c r="J503" s="404"/>
    </row>
    <row r="504" spans="8:10" ht="15">
      <c r="H504" s="404"/>
      <c r="I504" s="404"/>
      <c r="J504" s="404"/>
    </row>
    <row r="505" spans="8:10" ht="15">
      <c r="H505" s="404"/>
      <c r="I505" s="404"/>
      <c r="J505" s="404"/>
    </row>
    <row r="506" spans="8:10" ht="15">
      <c r="H506" s="404"/>
      <c r="I506" s="404"/>
      <c r="J506" s="404"/>
    </row>
    <row r="507" spans="8:10" ht="15">
      <c r="H507" s="404"/>
      <c r="I507" s="404"/>
      <c r="J507" s="404"/>
    </row>
    <row r="508" spans="8:10" ht="15">
      <c r="H508" s="404"/>
      <c r="I508" s="404"/>
      <c r="J508" s="404"/>
    </row>
    <row r="509" spans="8:10" ht="15">
      <c r="H509" s="404"/>
      <c r="I509" s="404"/>
      <c r="J509" s="404"/>
    </row>
    <row r="510" spans="8:10" ht="15">
      <c r="H510" s="404"/>
      <c r="I510" s="404"/>
      <c r="J510" s="404"/>
    </row>
    <row r="511" spans="8:10" ht="15">
      <c r="H511" s="404"/>
      <c r="I511" s="404"/>
      <c r="J511" s="404"/>
    </row>
    <row r="512" spans="8:10" ht="15">
      <c r="H512" s="404"/>
      <c r="I512" s="404"/>
      <c r="J512" s="404"/>
    </row>
    <row r="513" spans="8:10" ht="15">
      <c r="H513" s="404"/>
      <c r="I513" s="404"/>
      <c r="J513" s="404"/>
    </row>
    <row r="514" spans="8:10" ht="15">
      <c r="H514" s="404"/>
      <c r="I514" s="404"/>
      <c r="J514" s="404"/>
    </row>
    <row r="515" spans="8:10" ht="15">
      <c r="H515" s="404"/>
      <c r="I515" s="404"/>
      <c r="J515" s="404"/>
    </row>
    <row r="516" spans="8:10" ht="15">
      <c r="H516" s="404"/>
      <c r="I516" s="404"/>
      <c r="J516" s="404"/>
    </row>
    <row r="517" spans="8:10" ht="15">
      <c r="H517" s="404"/>
      <c r="I517" s="404"/>
      <c r="J517" s="404"/>
    </row>
    <row r="518" spans="8:10" ht="15">
      <c r="H518" s="404"/>
      <c r="I518" s="404"/>
      <c r="J518" s="404"/>
    </row>
    <row r="519" spans="8:10" ht="15">
      <c r="H519" s="404"/>
      <c r="I519" s="404"/>
      <c r="J519" s="404"/>
    </row>
    <row r="520" spans="8:10" ht="15">
      <c r="H520" s="404"/>
      <c r="I520" s="404"/>
      <c r="J520" s="404"/>
    </row>
    <row r="521" spans="8:10" ht="15">
      <c r="H521" s="404"/>
      <c r="I521" s="404"/>
      <c r="J521" s="404"/>
    </row>
    <row r="522" spans="8:10" ht="15">
      <c r="H522" s="404"/>
      <c r="I522" s="404"/>
      <c r="J522" s="404"/>
    </row>
    <row r="523" spans="8:10" ht="15">
      <c r="H523" s="404"/>
      <c r="I523" s="404"/>
      <c r="J523" s="404"/>
    </row>
    <row r="524" spans="8:10" ht="15">
      <c r="H524" s="404"/>
      <c r="I524" s="404"/>
      <c r="J524" s="404"/>
    </row>
    <row r="525" spans="8:10" ht="15">
      <c r="H525" s="404"/>
      <c r="I525" s="404"/>
      <c r="J525" s="404"/>
    </row>
    <row r="526" spans="8:10" ht="15">
      <c r="H526" s="404"/>
      <c r="I526" s="404"/>
      <c r="J526" s="404"/>
    </row>
    <row r="527" spans="8:10" ht="15">
      <c r="H527" s="404"/>
      <c r="I527" s="404"/>
      <c r="J527" s="404"/>
    </row>
    <row r="528" spans="8:10" ht="15">
      <c r="H528" s="404"/>
      <c r="I528" s="404"/>
      <c r="J528" s="404"/>
    </row>
    <row r="529" spans="8:10" ht="15">
      <c r="H529" s="404"/>
      <c r="I529" s="404"/>
      <c r="J529" s="404"/>
    </row>
    <row r="530" spans="8:10" ht="15">
      <c r="H530" s="404"/>
      <c r="I530" s="404"/>
      <c r="J530" s="404"/>
    </row>
    <row r="531" spans="8:10" ht="15">
      <c r="H531" s="404"/>
      <c r="I531" s="404"/>
      <c r="J531" s="404"/>
    </row>
    <row r="532" spans="8:10" ht="15">
      <c r="H532" s="404"/>
      <c r="I532" s="404"/>
      <c r="J532" s="404"/>
    </row>
    <row r="533" spans="8:10" ht="15">
      <c r="H533" s="404"/>
      <c r="I533" s="404"/>
      <c r="J533" s="404"/>
    </row>
    <row r="534" spans="8:10" ht="15">
      <c r="H534" s="404"/>
      <c r="I534" s="404"/>
      <c r="J534" s="404"/>
    </row>
    <row r="535" spans="8:10" ht="15">
      <c r="H535" s="404"/>
      <c r="I535" s="404"/>
      <c r="J535" s="404"/>
    </row>
    <row r="536" spans="8:10" ht="15">
      <c r="H536" s="404"/>
      <c r="I536" s="404"/>
      <c r="J536" s="404"/>
    </row>
    <row r="537" spans="8:10" ht="15">
      <c r="H537" s="404"/>
      <c r="I537" s="404"/>
      <c r="J537" s="404"/>
    </row>
    <row r="538" spans="8:10" ht="15">
      <c r="H538" s="404"/>
      <c r="I538" s="404"/>
      <c r="J538" s="404"/>
    </row>
    <row r="539" spans="8:10" ht="15">
      <c r="H539" s="404"/>
      <c r="I539" s="404"/>
      <c r="J539" s="404"/>
    </row>
    <row r="540" spans="8:10" ht="15">
      <c r="H540" s="404"/>
      <c r="I540" s="404"/>
      <c r="J540" s="404"/>
    </row>
    <row r="541" spans="8:10" ht="15">
      <c r="H541" s="404"/>
      <c r="I541" s="404"/>
      <c r="J541" s="404"/>
    </row>
    <row r="542" spans="8:10" ht="15">
      <c r="H542" s="404"/>
      <c r="I542" s="404"/>
      <c r="J542" s="404"/>
    </row>
    <row r="543" spans="8:10" ht="15">
      <c r="H543" s="404"/>
      <c r="I543" s="404"/>
      <c r="J543" s="404"/>
    </row>
    <row r="544" spans="8:10" ht="15">
      <c r="H544" s="404"/>
      <c r="I544" s="404"/>
      <c r="J544" s="404"/>
    </row>
    <row r="545" spans="8:10" ht="15">
      <c r="H545" s="404"/>
      <c r="I545" s="404"/>
      <c r="J545" s="404"/>
    </row>
    <row r="546" spans="8:10" ht="15">
      <c r="H546" s="404"/>
      <c r="I546" s="404"/>
      <c r="J546" s="404"/>
    </row>
    <row r="547" spans="8:10" ht="15">
      <c r="H547" s="404"/>
      <c r="I547" s="404"/>
      <c r="J547" s="404"/>
    </row>
    <row r="548" spans="8:10" ht="15">
      <c r="H548" s="404"/>
      <c r="I548" s="404"/>
      <c r="J548" s="404"/>
    </row>
    <row r="549" spans="8:10" ht="15">
      <c r="H549" s="404"/>
      <c r="I549" s="404"/>
      <c r="J549" s="404"/>
    </row>
    <row r="550" spans="8:10" ht="15">
      <c r="H550" s="404"/>
      <c r="I550" s="404"/>
      <c r="J550" s="404"/>
    </row>
    <row r="551" spans="8:10" ht="15">
      <c r="H551" s="404"/>
      <c r="I551" s="404"/>
      <c r="J551" s="404"/>
    </row>
    <row r="552" spans="8:10" ht="15">
      <c r="H552" s="404"/>
      <c r="I552" s="404"/>
      <c r="J552" s="404"/>
    </row>
    <row r="553" spans="8:10" ht="15">
      <c r="H553" s="404"/>
      <c r="I553" s="404"/>
      <c r="J553" s="404"/>
    </row>
    <row r="554" spans="8:10" ht="15">
      <c r="H554" s="404"/>
      <c r="I554" s="404"/>
      <c r="J554" s="404"/>
    </row>
    <row r="555" spans="8:10" ht="15">
      <c r="H555" s="404"/>
      <c r="I555" s="404"/>
      <c r="J555" s="404"/>
    </row>
    <row r="556" spans="8:10" ht="15">
      <c r="H556" s="404"/>
      <c r="I556" s="404"/>
      <c r="J556" s="404"/>
    </row>
    <row r="557" spans="8:10" ht="15">
      <c r="H557" s="404"/>
      <c r="I557" s="404"/>
      <c r="J557" s="404"/>
    </row>
    <row r="558" spans="8:10" ht="15">
      <c r="H558" s="404"/>
      <c r="I558" s="404"/>
      <c r="J558" s="404"/>
    </row>
    <row r="559" spans="8:10" ht="15">
      <c r="H559" s="404"/>
      <c r="I559" s="404"/>
      <c r="J559" s="404"/>
    </row>
    <row r="560" spans="8:10" ht="15">
      <c r="H560" s="404"/>
      <c r="I560" s="404"/>
      <c r="J560" s="404"/>
    </row>
    <row r="561" spans="8:10" ht="15">
      <c r="H561" s="404"/>
      <c r="I561" s="404"/>
      <c r="J561" s="404"/>
    </row>
    <row r="562" spans="8:10" ht="15">
      <c r="H562" s="404"/>
      <c r="I562" s="404"/>
      <c r="J562" s="404"/>
    </row>
    <row r="563" spans="8:10" ht="15">
      <c r="H563" s="404"/>
      <c r="I563" s="404"/>
      <c r="J563" s="404"/>
    </row>
    <row r="564" spans="8:10" ht="15">
      <c r="H564" s="404"/>
      <c r="I564" s="404"/>
      <c r="J564" s="404"/>
    </row>
    <row r="565" spans="8:10" ht="15">
      <c r="H565" s="404"/>
      <c r="I565" s="404"/>
      <c r="J565" s="404"/>
    </row>
    <row r="566" spans="8:10" ht="15">
      <c r="H566" s="404"/>
      <c r="I566" s="404"/>
      <c r="J566" s="404"/>
    </row>
    <row r="567" spans="8:10" ht="15">
      <c r="H567" s="404"/>
      <c r="I567" s="404"/>
      <c r="J567" s="404"/>
    </row>
    <row r="568" spans="8:10" ht="15">
      <c r="H568" s="404"/>
      <c r="I568" s="404"/>
      <c r="J568" s="404"/>
    </row>
    <row r="569" spans="8:10" ht="15">
      <c r="H569" s="404"/>
      <c r="I569" s="404"/>
      <c r="J569" s="404"/>
    </row>
    <row r="570" spans="8:10" ht="15">
      <c r="H570" s="404"/>
      <c r="I570" s="404"/>
      <c r="J570" s="404"/>
    </row>
    <row r="571" spans="8:10" ht="15">
      <c r="H571" s="404"/>
      <c r="I571" s="404"/>
      <c r="J571" s="404"/>
    </row>
    <row r="572" spans="8:10" ht="15">
      <c r="H572" s="404"/>
      <c r="I572" s="404"/>
      <c r="J572" s="404"/>
    </row>
    <row r="573" spans="8:10" ht="15">
      <c r="H573" s="404"/>
      <c r="I573" s="404"/>
      <c r="J573" s="404"/>
    </row>
    <row r="574" spans="8:10" ht="15">
      <c r="H574" s="404"/>
      <c r="I574" s="404"/>
      <c r="J574" s="404"/>
    </row>
    <row r="575" spans="8:10" ht="15">
      <c r="H575" s="404"/>
      <c r="I575" s="404"/>
      <c r="J575" s="404"/>
    </row>
    <row r="576" spans="8:10" ht="15">
      <c r="H576" s="404"/>
      <c r="I576" s="404"/>
      <c r="J576" s="404"/>
    </row>
    <row r="577" spans="8:10" ht="15">
      <c r="H577" s="404"/>
      <c r="I577" s="404"/>
      <c r="J577" s="404"/>
    </row>
    <row r="578" spans="8:10" ht="15">
      <c r="H578" s="404"/>
      <c r="I578" s="404"/>
      <c r="J578" s="404"/>
    </row>
    <row r="579" spans="8:10" ht="15">
      <c r="H579" s="404"/>
      <c r="I579" s="404"/>
      <c r="J579" s="404"/>
    </row>
    <row r="580" spans="8:10" ht="15">
      <c r="H580" s="404"/>
      <c r="I580" s="404"/>
      <c r="J580" s="404"/>
    </row>
    <row r="581" spans="8:10" ht="15">
      <c r="H581" s="404"/>
      <c r="I581" s="404"/>
      <c r="J581" s="404"/>
    </row>
    <row r="582" spans="8:10" ht="15">
      <c r="H582" s="404"/>
      <c r="I582" s="404"/>
      <c r="J582" s="404"/>
    </row>
    <row r="583" spans="8:10" ht="15">
      <c r="H583" s="404"/>
      <c r="I583" s="404"/>
      <c r="J583" s="404"/>
    </row>
    <row r="584" spans="8:10" ht="15">
      <c r="H584" s="404"/>
      <c r="I584" s="404"/>
      <c r="J584" s="404"/>
    </row>
    <row r="585" spans="8:10" ht="15">
      <c r="H585" s="404"/>
      <c r="I585" s="404"/>
      <c r="J585" s="404"/>
    </row>
    <row r="586" spans="8:10" ht="15">
      <c r="H586" s="404"/>
      <c r="I586" s="404"/>
      <c r="J586" s="404"/>
    </row>
    <row r="587" spans="8:10" ht="15">
      <c r="H587" s="404"/>
      <c r="I587" s="404"/>
      <c r="J587" s="404"/>
    </row>
    <row r="588" spans="8:10" ht="15">
      <c r="H588" s="404"/>
      <c r="I588" s="404"/>
      <c r="J588" s="404"/>
    </row>
    <row r="589" spans="8:10" ht="15">
      <c r="H589" s="404"/>
      <c r="I589" s="404"/>
      <c r="J589" s="404"/>
    </row>
    <row r="590" spans="8:10" ht="15">
      <c r="H590" s="404"/>
      <c r="I590" s="404"/>
      <c r="J590" s="404"/>
    </row>
    <row r="591" spans="8:10" ht="15">
      <c r="H591" s="404"/>
      <c r="I591" s="404"/>
      <c r="J591" s="404"/>
    </row>
    <row r="592" spans="8:10" ht="15">
      <c r="H592" s="404"/>
      <c r="I592" s="404"/>
      <c r="J592" s="404"/>
    </row>
    <row r="593" spans="8:10" ht="15">
      <c r="H593" s="404"/>
      <c r="I593" s="404"/>
      <c r="J593" s="404"/>
    </row>
    <row r="594" spans="8:10" ht="15">
      <c r="H594" s="404"/>
      <c r="I594" s="404"/>
      <c r="J594" s="404"/>
    </row>
    <row r="595" spans="8:10" ht="15">
      <c r="H595" s="404"/>
      <c r="I595" s="404"/>
      <c r="J595" s="404"/>
    </row>
    <row r="596" spans="8:10" ht="15">
      <c r="H596" s="404"/>
      <c r="I596" s="404"/>
      <c r="J596" s="404"/>
    </row>
    <row r="597" spans="8:10" ht="15">
      <c r="H597" s="404"/>
      <c r="I597" s="404"/>
      <c r="J597" s="404"/>
    </row>
    <row r="598" spans="8:10" ht="15">
      <c r="H598" s="404"/>
      <c r="I598" s="404"/>
      <c r="J598" s="404"/>
    </row>
    <row r="599" spans="8:10" ht="15">
      <c r="H599" s="404"/>
      <c r="I599" s="404"/>
      <c r="J599" s="404"/>
    </row>
    <row r="600" spans="8:10" ht="15">
      <c r="H600" s="404"/>
      <c r="I600" s="404"/>
      <c r="J600" s="404"/>
    </row>
    <row r="601" spans="8:10" ht="15">
      <c r="H601" s="404"/>
      <c r="I601" s="404"/>
      <c r="J601" s="404"/>
    </row>
    <row r="602" spans="8:10" ht="15">
      <c r="H602" s="404"/>
      <c r="I602" s="404"/>
      <c r="J602" s="404"/>
    </row>
    <row r="603" spans="8:10" ht="15">
      <c r="H603" s="404"/>
      <c r="I603" s="404"/>
      <c r="J603" s="404"/>
    </row>
    <row r="604" spans="8:10" ht="15">
      <c r="H604" s="404"/>
      <c r="I604" s="404"/>
      <c r="J604" s="404"/>
    </row>
    <row r="605" spans="8:10" ht="15">
      <c r="H605" s="404"/>
      <c r="I605" s="404"/>
      <c r="J605" s="404"/>
    </row>
    <row r="606" spans="8:10" ht="15">
      <c r="H606" s="404"/>
      <c r="I606" s="404"/>
      <c r="J606" s="404"/>
    </row>
    <row r="607" spans="8:10" ht="15">
      <c r="H607" s="404"/>
      <c r="I607" s="404"/>
      <c r="J607" s="404"/>
    </row>
    <row r="608" spans="8:10" ht="15">
      <c r="H608" s="404"/>
      <c r="I608" s="404"/>
      <c r="J608" s="404"/>
    </row>
    <row r="609" spans="8:10" ht="15">
      <c r="H609" s="404"/>
      <c r="I609" s="404"/>
      <c r="J609" s="404"/>
    </row>
    <row r="610" spans="8:10" ht="15">
      <c r="H610" s="404"/>
      <c r="I610" s="404"/>
      <c r="J610" s="404"/>
    </row>
    <row r="611" spans="8:10" ht="15">
      <c r="H611" s="404"/>
      <c r="I611" s="404"/>
      <c r="J611" s="404"/>
    </row>
    <row r="612" spans="8:10" ht="15">
      <c r="J612" s="404"/>
    </row>
    <row r="613" spans="8:10" ht="15">
      <c r="J613" s="404"/>
    </row>
    <row r="614" spans="8:10" ht="15">
      <c r="J614" s="404"/>
    </row>
    <row r="615" spans="8:10" ht="15">
      <c r="J615" s="404"/>
    </row>
    <row r="616" spans="8:10" ht="15">
      <c r="J616" s="404"/>
    </row>
    <row r="617" spans="8:10" ht="15">
      <c r="J617" s="404"/>
    </row>
    <row r="618" spans="8:10" ht="15">
      <c r="J618" s="404"/>
    </row>
    <row r="619" spans="8:10" ht="15">
      <c r="J619" s="404"/>
    </row>
    <row r="620" spans="8:10" ht="15">
      <c r="J620" s="404"/>
    </row>
    <row r="621" spans="8:10" ht="15">
      <c r="J621" s="404"/>
    </row>
    <row r="622" spans="8:10" ht="15">
      <c r="J622" s="404"/>
    </row>
    <row r="623" spans="8:10" ht="15">
      <c r="J623" s="404"/>
    </row>
    <row r="624" spans="8:10" ht="15">
      <c r="J624" s="404"/>
    </row>
    <row r="625" spans="10:10" ht="15">
      <c r="J625" s="404"/>
    </row>
    <row r="626" spans="10:10" ht="15">
      <c r="J626" s="404"/>
    </row>
    <row r="627" spans="10:10" ht="15">
      <c r="J627" s="404"/>
    </row>
    <row r="628" spans="10:10" ht="15">
      <c r="J628" s="404"/>
    </row>
    <row r="629" spans="10:10" ht="15">
      <c r="J629" s="404"/>
    </row>
    <row r="630" spans="10:10" ht="15">
      <c r="J630" s="404"/>
    </row>
    <row r="631" spans="10:10" ht="15">
      <c r="J631" s="404"/>
    </row>
    <row r="632" spans="10:10" ht="15">
      <c r="J632" s="404"/>
    </row>
    <row r="633" spans="10:10" ht="15">
      <c r="J633" s="404"/>
    </row>
    <row r="634" spans="10:10" ht="15">
      <c r="J634" s="404"/>
    </row>
    <row r="635" spans="10:10" ht="15">
      <c r="J635" s="404"/>
    </row>
    <row r="636" spans="10:10" ht="15">
      <c r="J636" s="404"/>
    </row>
    <row r="637" spans="10:10" ht="15">
      <c r="J637" s="404"/>
    </row>
    <row r="638" spans="10:10" ht="15">
      <c r="J638" s="404"/>
    </row>
    <row r="639" spans="10:10" ht="15">
      <c r="J639" s="404"/>
    </row>
    <row r="640" spans="10:10" ht="15">
      <c r="J640" s="404"/>
    </row>
    <row r="641" spans="10:10" ht="15">
      <c r="J641" s="404"/>
    </row>
    <row r="642" spans="10:10" ht="15">
      <c r="J642" s="404"/>
    </row>
    <row r="643" spans="10:10" ht="15">
      <c r="J643" s="404"/>
    </row>
    <row r="644" spans="10:10" ht="15">
      <c r="J644" s="404"/>
    </row>
    <row r="645" spans="10:10" ht="15">
      <c r="J645" s="404"/>
    </row>
    <row r="646" spans="10:10" ht="15">
      <c r="J646" s="404"/>
    </row>
    <row r="647" spans="10:10" ht="15">
      <c r="J647" s="404"/>
    </row>
    <row r="648" spans="10:10" ht="15">
      <c r="J648" s="404"/>
    </row>
    <row r="649" spans="10:10" ht="15">
      <c r="J649" s="404"/>
    </row>
    <row r="650" spans="10:10" ht="15">
      <c r="J650" s="404"/>
    </row>
    <row r="651" spans="10:10" ht="15">
      <c r="J651" s="404"/>
    </row>
    <row r="652" spans="10:10" ht="15">
      <c r="J652" s="404"/>
    </row>
    <row r="653" spans="10:10" ht="15">
      <c r="J653" s="404"/>
    </row>
    <row r="654" spans="10:10" ht="15">
      <c r="J654" s="404"/>
    </row>
    <row r="655" spans="10:10" ht="15">
      <c r="J655" s="404"/>
    </row>
    <row r="656" spans="10:10" ht="15">
      <c r="J656" s="404"/>
    </row>
    <row r="657" spans="10:10" ht="15">
      <c r="J657" s="404"/>
    </row>
    <row r="658" spans="10:10" ht="15">
      <c r="J658" s="404"/>
    </row>
    <row r="659" spans="10:10" ht="15">
      <c r="J659" s="404"/>
    </row>
    <row r="660" spans="10:10" ht="15">
      <c r="J660" s="404"/>
    </row>
    <row r="661" spans="10:10" ht="15">
      <c r="J661" s="404"/>
    </row>
    <row r="662" spans="10:10" ht="15">
      <c r="J662" s="404"/>
    </row>
    <row r="663" spans="10:10" ht="15">
      <c r="J663" s="404"/>
    </row>
    <row r="664" spans="10:10" ht="15">
      <c r="J664" s="404"/>
    </row>
    <row r="665" spans="10:10" ht="15">
      <c r="J665" s="404"/>
    </row>
    <row r="666" spans="10:10" ht="15">
      <c r="J666" s="404"/>
    </row>
    <row r="667" spans="10:10" ht="15">
      <c r="J667" s="404"/>
    </row>
    <row r="668" spans="10:10" ht="15">
      <c r="J668" s="404"/>
    </row>
    <row r="669" spans="10:10" ht="15">
      <c r="J669" s="404"/>
    </row>
    <row r="670" spans="10:10" ht="15">
      <c r="J670" s="404"/>
    </row>
    <row r="671" spans="10:10" ht="15">
      <c r="J671" s="404"/>
    </row>
    <row r="672" spans="10:10" ht="15">
      <c r="J672" s="404"/>
    </row>
    <row r="673" spans="10:10" ht="15">
      <c r="J673" s="404"/>
    </row>
    <row r="674" spans="10:10" ht="15">
      <c r="J674" s="404"/>
    </row>
    <row r="675" spans="10:10" ht="15">
      <c r="J675" s="404"/>
    </row>
    <row r="676" spans="10:10" ht="15">
      <c r="J676" s="404"/>
    </row>
    <row r="677" spans="10:10" ht="15">
      <c r="J677" s="404"/>
    </row>
    <row r="678" spans="10:10" ht="15">
      <c r="J678" s="404"/>
    </row>
    <row r="679" spans="10:10" ht="15">
      <c r="J679" s="404"/>
    </row>
    <row r="680" spans="10:10" ht="15">
      <c r="J680" s="404"/>
    </row>
    <row r="681" spans="10:10" ht="15">
      <c r="J681" s="404"/>
    </row>
    <row r="682" spans="10:10" ht="15">
      <c r="J682" s="404"/>
    </row>
    <row r="683" spans="10:10" ht="15">
      <c r="J683" s="404"/>
    </row>
    <row r="684" spans="10:10" ht="15">
      <c r="J684" s="404"/>
    </row>
    <row r="685" spans="10:10" ht="15">
      <c r="J685" s="404"/>
    </row>
    <row r="686" spans="10:10" ht="15">
      <c r="J686" s="404"/>
    </row>
    <row r="687" spans="10:10" ht="15">
      <c r="J687" s="404"/>
    </row>
    <row r="688" spans="10:10" ht="15">
      <c r="J688" s="404"/>
    </row>
    <row r="689" spans="10:10" ht="15">
      <c r="J689" s="404"/>
    </row>
    <row r="690" spans="10:10" ht="15">
      <c r="J690" s="404"/>
    </row>
    <row r="691" spans="10:10" ht="15">
      <c r="J691" s="404"/>
    </row>
    <row r="692" spans="10:10" ht="15">
      <c r="J692" s="404"/>
    </row>
    <row r="693" spans="10:10" ht="15">
      <c r="J693" s="404"/>
    </row>
    <row r="694" spans="10:10" ht="15">
      <c r="J694" s="404"/>
    </row>
    <row r="695" spans="10:10" ht="15">
      <c r="J695" s="404"/>
    </row>
    <row r="696" spans="10:10" ht="15">
      <c r="J696" s="404"/>
    </row>
    <row r="697" spans="10:10" ht="15">
      <c r="J697" s="404"/>
    </row>
    <row r="698" spans="10:10" ht="15">
      <c r="J698" s="404"/>
    </row>
    <row r="699" spans="10:10" ht="15">
      <c r="J699" s="404"/>
    </row>
    <row r="700" spans="10:10" ht="15">
      <c r="J700" s="404"/>
    </row>
    <row r="701" spans="10:10" ht="15">
      <c r="J701" s="404"/>
    </row>
    <row r="702" spans="10:10" ht="15">
      <c r="J702" s="404"/>
    </row>
    <row r="703" spans="10:10" ht="15">
      <c r="J703" s="404"/>
    </row>
    <row r="704" spans="10:10" ht="15">
      <c r="J704" s="404"/>
    </row>
    <row r="705" spans="10:10" ht="15">
      <c r="J705" s="404"/>
    </row>
    <row r="706" spans="10:10" ht="15">
      <c r="J706" s="404"/>
    </row>
    <row r="707" spans="10:10" ht="15">
      <c r="J707" s="404"/>
    </row>
    <row r="708" spans="10:10" ht="15">
      <c r="J708" s="404"/>
    </row>
    <row r="709" spans="10:10" ht="15">
      <c r="J709" s="404"/>
    </row>
    <row r="710" spans="10:10" ht="15">
      <c r="J710" s="404"/>
    </row>
    <row r="711" spans="10:10" ht="15">
      <c r="J711" s="404"/>
    </row>
    <row r="712" spans="10:10" ht="15">
      <c r="J712" s="404"/>
    </row>
    <row r="713" spans="10:10" ht="15">
      <c r="J713" s="404"/>
    </row>
  </sheetData>
  <mergeCells count="6">
    <mergeCell ref="C5:E5"/>
    <mergeCell ref="F5:I5"/>
    <mergeCell ref="A89:E89"/>
    <mergeCell ref="A35:B35"/>
    <mergeCell ref="C34:E34"/>
    <mergeCell ref="F34:I34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</sheetPr>
  <dimension ref="A1:H258"/>
  <sheetViews>
    <sheetView showGridLines="0" view="pageBreakPreview" zoomScale="85" zoomScaleNormal="60" zoomScaleSheetLayoutView="85" workbookViewId="0">
      <selection activeCell="E54" sqref="E54"/>
    </sheetView>
  </sheetViews>
  <sheetFormatPr baseColWidth="10" defaultColWidth="11.5703125" defaultRowHeight="15"/>
  <cols>
    <col min="1" max="1" width="54.85546875" style="153" bestFit="1" customWidth="1"/>
    <col min="2" max="2" width="16.85546875" style="153" customWidth="1"/>
    <col min="3" max="3" width="14" style="153" customWidth="1"/>
    <col min="4" max="4" width="7.7109375" style="153" bestFit="1" customWidth="1"/>
    <col min="5" max="5" width="13.7109375" style="153" customWidth="1"/>
    <col min="6" max="6" width="13.140625" style="404" bestFit="1" customWidth="1"/>
    <col min="7" max="8" width="7.7109375" style="404" bestFit="1" customWidth="1"/>
    <col min="9" max="16384" width="11.5703125" style="404"/>
  </cols>
  <sheetData>
    <row r="1" spans="1:8">
      <c r="A1" s="238" t="s">
        <v>285</v>
      </c>
      <c r="B1" s="236"/>
      <c r="C1" s="236"/>
      <c r="D1" s="236"/>
      <c r="E1" s="236"/>
      <c r="F1" s="236"/>
      <c r="G1" s="236"/>
      <c r="H1" s="236"/>
    </row>
    <row r="2" spans="1:8" ht="15.75">
      <c r="A2" s="239" t="s">
        <v>261</v>
      </c>
      <c r="B2" s="236"/>
      <c r="C2" s="236"/>
      <c r="D2" s="236"/>
      <c r="E2" s="236"/>
      <c r="F2" s="236"/>
      <c r="G2" s="236"/>
      <c r="H2" s="236"/>
    </row>
    <row r="3" spans="1:8">
      <c r="A3" s="158"/>
      <c r="B3" s="236"/>
      <c r="C3" s="236"/>
      <c r="D3" s="236"/>
      <c r="E3" s="236"/>
      <c r="F3" s="236"/>
      <c r="G3" s="236"/>
      <c r="H3" s="236"/>
    </row>
    <row r="4" spans="1:8" ht="15.75" thickBot="1">
      <c r="A4" s="1" t="s">
        <v>281</v>
      </c>
      <c r="B4" s="423"/>
      <c r="C4" s="236"/>
      <c r="D4" s="236"/>
      <c r="E4" s="236"/>
      <c r="F4" s="236"/>
      <c r="G4" s="236"/>
      <c r="H4" s="236"/>
    </row>
    <row r="5" spans="1:8" ht="15.75" thickBot="1">
      <c r="A5" s="600"/>
      <c r="B5" s="697" t="s">
        <v>527</v>
      </c>
      <c r="C5" s="698"/>
      <c r="D5" s="699"/>
      <c r="E5" s="733" t="s">
        <v>541</v>
      </c>
      <c r="F5" s="700"/>
      <c r="G5" s="700"/>
      <c r="H5" s="701"/>
    </row>
    <row r="6" spans="1:8">
      <c r="A6" s="601" t="s">
        <v>282</v>
      </c>
      <c r="B6" s="450">
        <v>2018</v>
      </c>
      <c r="C6" s="449">
        <v>2019</v>
      </c>
      <c r="D6" s="448" t="s">
        <v>211</v>
      </c>
      <c r="E6" s="449">
        <v>2018</v>
      </c>
      <c r="F6" s="449">
        <v>2019</v>
      </c>
      <c r="G6" s="448" t="s">
        <v>211</v>
      </c>
      <c r="H6" s="447" t="s">
        <v>212</v>
      </c>
    </row>
    <row r="7" spans="1:8">
      <c r="A7" s="446" t="s">
        <v>362</v>
      </c>
      <c r="B7" s="445">
        <f>+SUM(B8:B18)</f>
        <v>139647693.64000002</v>
      </c>
      <c r="C7" s="445">
        <f>+SUM(C8:C18)</f>
        <v>72624310</v>
      </c>
      <c r="D7" s="444">
        <f t="shared" ref="D7:D70" si="0">C7/B7-1</f>
        <v>-0.47994622677249976</v>
      </c>
      <c r="E7" s="445">
        <f>+SUM(E8:E18)</f>
        <v>702926324.37</v>
      </c>
      <c r="F7" s="445">
        <f>+SUM(F8:F18)</f>
        <v>619174965</v>
      </c>
      <c r="G7" s="444">
        <f>F7/E7-1</f>
        <v>-0.1191467106386469</v>
      </c>
      <c r="H7" s="602">
        <f>F7/F7</f>
        <v>1</v>
      </c>
    </row>
    <row r="8" spans="1:8">
      <c r="A8" s="310" t="s">
        <v>416</v>
      </c>
      <c r="B8" s="311">
        <v>12743599.930000002</v>
      </c>
      <c r="C8" s="603">
        <v>28429323</v>
      </c>
      <c r="D8" s="337">
        <f t="shared" si="0"/>
        <v>1.2308706453561742</v>
      </c>
      <c r="E8" s="603">
        <v>83874018.480000004</v>
      </c>
      <c r="F8" s="603">
        <v>170180410</v>
      </c>
      <c r="G8" s="337">
        <f t="shared" ref="G8:G71" si="1">F8/E8-1</f>
        <v>1.0290003159986902</v>
      </c>
      <c r="H8" s="337">
        <f>+F8/$F$7</f>
        <v>0.27485027596359618</v>
      </c>
    </row>
    <row r="9" spans="1:8">
      <c r="A9" s="310" t="s">
        <v>420</v>
      </c>
      <c r="B9" s="311">
        <v>40829824.189999998</v>
      </c>
      <c r="C9" s="603">
        <v>-11825562</v>
      </c>
      <c r="D9" s="337">
        <f t="shared" si="0"/>
        <v>-1.2896304903241858</v>
      </c>
      <c r="E9" s="603">
        <v>220111217.55000001</v>
      </c>
      <c r="F9" s="603">
        <v>113389338</v>
      </c>
      <c r="G9" s="337">
        <f t="shared" si="1"/>
        <v>-0.48485434199080424</v>
      </c>
      <c r="H9" s="337">
        <f t="shared" ref="H9:H18" si="2">+F9/$F$7</f>
        <v>0.18312972004609393</v>
      </c>
    </row>
    <row r="10" spans="1:8">
      <c r="A10" s="310" t="s">
        <v>419</v>
      </c>
      <c r="B10" s="311">
        <v>10736559.199999999</v>
      </c>
      <c r="C10" s="603">
        <v>16972092</v>
      </c>
      <c r="D10" s="337">
        <f t="shared" si="0"/>
        <v>0.5807757107137268</v>
      </c>
      <c r="E10" s="603">
        <v>48705991.200000003</v>
      </c>
      <c r="F10" s="603">
        <v>74477895</v>
      </c>
      <c r="G10" s="337">
        <f t="shared" si="1"/>
        <v>0.5291321080844773</v>
      </c>
      <c r="H10" s="337">
        <f t="shared" si="2"/>
        <v>0.12028570147373449</v>
      </c>
    </row>
    <row r="11" spans="1:8">
      <c r="A11" s="604" t="s">
        <v>160</v>
      </c>
      <c r="B11" s="311">
        <v>8476654</v>
      </c>
      <c r="C11" s="603">
        <v>7610194</v>
      </c>
      <c r="D11" s="337">
        <f t="shared" si="0"/>
        <v>-0.10221721919993432</v>
      </c>
      <c r="E11" s="603">
        <v>35226695</v>
      </c>
      <c r="F11" s="603">
        <v>55919412</v>
      </c>
      <c r="G11" s="337">
        <f t="shared" si="1"/>
        <v>0.58741579361901541</v>
      </c>
      <c r="H11" s="337">
        <f t="shared" si="2"/>
        <v>9.0312779361161666E-2</v>
      </c>
    </row>
    <row r="12" spans="1:8">
      <c r="A12" s="604" t="s">
        <v>22</v>
      </c>
      <c r="B12" s="311">
        <v>4586933</v>
      </c>
      <c r="C12" s="603">
        <v>6368865</v>
      </c>
      <c r="D12" s="337">
        <f t="shared" si="0"/>
        <v>0.38848005846172162</v>
      </c>
      <c r="E12" s="603">
        <v>27157659</v>
      </c>
      <c r="F12" s="603">
        <v>38275388</v>
      </c>
      <c r="G12" s="337">
        <f t="shared" si="1"/>
        <v>0.40937729573819315</v>
      </c>
      <c r="H12" s="337">
        <f t="shared" si="2"/>
        <v>6.1816756431681635E-2</v>
      </c>
    </row>
    <row r="13" spans="1:8">
      <c r="A13" s="604" t="s">
        <v>426</v>
      </c>
      <c r="B13" s="311">
        <v>35651232.859999999</v>
      </c>
      <c r="C13" s="603">
        <v>25810</v>
      </c>
      <c r="D13" s="337">
        <f t="shared" si="0"/>
        <v>-0.99927604186645225</v>
      </c>
      <c r="E13" s="603">
        <v>158472967.72999999</v>
      </c>
      <c r="F13" s="603">
        <v>22156507</v>
      </c>
      <c r="G13" s="337">
        <f t="shared" si="1"/>
        <v>-0.86018746719156935</v>
      </c>
      <c r="H13" s="337">
        <f t="shared" si="2"/>
        <v>3.5783919332074414E-2</v>
      </c>
    </row>
    <row r="14" spans="1:8">
      <c r="A14" s="604" t="s">
        <v>269</v>
      </c>
      <c r="B14" s="311">
        <v>6437008</v>
      </c>
      <c r="C14" s="603">
        <v>5595224</v>
      </c>
      <c r="D14" s="337">
        <f t="shared" si="0"/>
        <v>-0.13077255768518536</v>
      </c>
      <c r="E14" s="603">
        <v>27099445.539999999</v>
      </c>
      <c r="F14" s="603">
        <v>22055806</v>
      </c>
      <c r="G14" s="337">
        <f t="shared" si="1"/>
        <v>-0.18611596803910102</v>
      </c>
      <c r="H14" s="337">
        <f t="shared" si="2"/>
        <v>3.562128194249585E-2</v>
      </c>
    </row>
    <row r="15" spans="1:8">
      <c r="A15" s="604" t="s">
        <v>161</v>
      </c>
      <c r="B15" s="311">
        <v>899523</v>
      </c>
      <c r="C15" s="603">
        <v>1565894</v>
      </c>
      <c r="D15" s="337">
        <f t="shared" si="0"/>
        <v>0.74080484879208197</v>
      </c>
      <c r="E15" s="603">
        <v>7262760.3999999994</v>
      </c>
      <c r="F15" s="603">
        <v>19921743</v>
      </c>
      <c r="G15" s="337">
        <f t="shared" si="1"/>
        <v>1.7429987914787883</v>
      </c>
      <c r="H15" s="337">
        <f t="shared" si="2"/>
        <v>3.2174658418238855E-2</v>
      </c>
    </row>
    <row r="16" spans="1:8">
      <c r="A16" s="604" t="s">
        <v>417</v>
      </c>
      <c r="B16" s="311">
        <v>1671083.43</v>
      </c>
      <c r="C16" s="603">
        <v>4083991</v>
      </c>
      <c r="D16" s="337">
        <f t="shared" si="0"/>
        <v>1.443918075353066</v>
      </c>
      <c r="E16" s="603">
        <v>8916472</v>
      </c>
      <c r="F16" s="603">
        <v>19398068</v>
      </c>
      <c r="G16" s="337">
        <f t="shared" si="1"/>
        <v>1.1755317574036011</v>
      </c>
      <c r="H16" s="337">
        <f t="shared" si="2"/>
        <v>3.132889586386943E-2</v>
      </c>
    </row>
    <row r="17" spans="1:8">
      <c r="A17" s="604" t="s">
        <v>427</v>
      </c>
      <c r="B17" s="311">
        <v>740845.55</v>
      </c>
      <c r="C17" s="603">
        <v>2732904</v>
      </c>
      <c r="D17" s="337">
        <f t="shared" si="0"/>
        <v>2.6888984485362704</v>
      </c>
      <c r="E17" s="603">
        <v>4005443.0200000005</v>
      </c>
      <c r="F17" s="603">
        <v>13779288</v>
      </c>
      <c r="G17" s="337">
        <f t="shared" si="1"/>
        <v>2.4401408111904681</v>
      </c>
      <c r="H17" s="337">
        <f t="shared" si="2"/>
        <v>2.2254271859974185E-2</v>
      </c>
    </row>
    <row r="18" spans="1:8">
      <c r="A18" s="604" t="s">
        <v>544</v>
      </c>
      <c r="B18" s="311">
        <v>16874430.480000019</v>
      </c>
      <c r="C18" s="603">
        <v>11065575</v>
      </c>
      <c r="D18" s="337">
        <f t="shared" si="0"/>
        <v>-0.34424009076245943</v>
      </c>
      <c r="E18" s="603">
        <v>82093654.450000048</v>
      </c>
      <c r="F18" s="603">
        <v>69621110</v>
      </c>
      <c r="G18" s="337">
        <f t="shared" si="1"/>
        <v>-0.15193067641539304</v>
      </c>
      <c r="H18" s="337">
        <f t="shared" si="2"/>
        <v>0.11244173930707937</v>
      </c>
    </row>
    <row r="19" spans="1:8">
      <c r="A19" s="308" t="s">
        <v>277</v>
      </c>
      <c r="B19" s="309">
        <f>+SUM(B20:B30)</f>
        <v>61202119.890000008</v>
      </c>
      <c r="C19" s="309">
        <f>+SUM(C20:C30)</f>
        <v>83041711</v>
      </c>
      <c r="D19" s="342">
        <f t="shared" si="0"/>
        <v>0.35684370327780801</v>
      </c>
      <c r="E19" s="309">
        <f>+SUM(E20:E30)</f>
        <v>299518539.05000001</v>
      </c>
      <c r="F19" s="309">
        <f>+SUM(F20:F30)</f>
        <v>553406512</v>
      </c>
      <c r="G19" s="342">
        <f t="shared" si="1"/>
        <v>0.84765361688552199</v>
      </c>
      <c r="H19" s="605">
        <f>F19/F19</f>
        <v>1</v>
      </c>
    </row>
    <row r="20" spans="1:8">
      <c r="A20" s="310" t="s">
        <v>270</v>
      </c>
      <c r="B20" s="311">
        <v>0</v>
      </c>
      <c r="C20" s="603">
        <v>3974819</v>
      </c>
      <c r="D20" s="337" t="s">
        <v>64</v>
      </c>
      <c r="E20" s="311">
        <v>0</v>
      </c>
      <c r="F20" s="603">
        <v>126350242</v>
      </c>
      <c r="G20" s="337" t="s">
        <v>64</v>
      </c>
      <c r="H20" s="337">
        <f t="shared" ref="H20:H30" si="3">+F20/$F$19</f>
        <v>0.22831361623008875</v>
      </c>
    </row>
    <row r="21" spans="1:8">
      <c r="A21" s="310" t="s">
        <v>271</v>
      </c>
      <c r="B21" s="311">
        <v>596523.69999999995</v>
      </c>
      <c r="C21" s="603">
        <v>23084122</v>
      </c>
      <c r="D21" s="337" t="s">
        <v>64</v>
      </c>
      <c r="E21" s="311">
        <v>645774.18999999994</v>
      </c>
      <c r="F21" s="603">
        <v>120644642</v>
      </c>
      <c r="G21" s="337" t="s">
        <v>64</v>
      </c>
      <c r="H21" s="337">
        <f t="shared" si="3"/>
        <v>0.21800365442754313</v>
      </c>
    </row>
    <row r="22" spans="1:8">
      <c r="A22" s="310" t="s">
        <v>420</v>
      </c>
      <c r="B22" s="311">
        <v>20607695.220000003</v>
      </c>
      <c r="C22" s="603">
        <v>5822310</v>
      </c>
      <c r="D22" s="337">
        <f t="shared" si="0"/>
        <v>-0.71746913287278336</v>
      </c>
      <c r="E22" s="311">
        <v>54494669.140000001</v>
      </c>
      <c r="F22" s="603">
        <v>49360318</v>
      </c>
      <c r="G22" s="337">
        <f t="shared" si="1"/>
        <v>-9.4217493582896217E-2</v>
      </c>
      <c r="H22" s="337">
        <f t="shared" si="3"/>
        <v>8.9193598068827928E-2</v>
      </c>
    </row>
    <row r="23" spans="1:8">
      <c r="A23" s="604" t="s">
        <v>160</v>
      </c>
      <c r="B23" s="311">
        <v>3145481</v>
      </c>
      <c r="C23" s="603">
        <v>22006140</v>
      </c>
      <c r="D23" s="337">
        <f t="shared" si="0"/>
        <v>5.9961128361608287</v>
      </c>
      <c r="E23" s="311">
        <v>14386154</v>
      </c>
      <c r="F23" s="603">
        <v>42724194</v>
      </c>
      <c r="G23" s="337">
        <f t="shared" si="1"/>
        <v>1.9698134748175224</v>
      </c>
      <c r="H23" s="337">
        <f t="shared" si="3"/>
        <v>7.7202188759209978E-2</v>
      </c>
    </row>
    <row r="24" spans="1:8">
      <c r="A24" s="604" t="s">
        <v>22</v>
      </c>
      <c r="B24" s="311">
        <v>13098723</v>
      </c>
      <c r="C24" s="603">
        <v>4817011</v>
      </c>
      <c r="D24" s="337">
        <f t="shared" si="0"/>
        <v>-0.63225338836465206</v>
      </c>
      <c r="E24" s="311">
        <v>96229942</v>
      </c>
      <c r="F24" s="603">
        <v>38437723</v>
      </c>
      <c r="G24" s="337">
        <f t="shared" si="1"/>
        <v>-0.60056379333575816</v>
      </c>
      <c r="H24" s="337">
        <f t="shared" si="3"/>
        <v>6.9456578783445896E-2</v>
      </c>
    </row>
    <row r="25" spans="1:8">
      <c r="A25" s="604" t="s">
        <v>419</v>
      </c>
      <c r="B25" s="311">
        <v>6735298.9600000009</v>
      </c>
      <c r="C25" s="603">
        <v>5200758</v>
      </c>
      <c r="D25" s="337">
        <f t="shared" si="0"/>
        <v>-0.22783561191766322</v>
      </c>
      <c r="E25" s="311">
        <v>26775777.960000001</v>
      </c>
      <c r="F25" s="603">
        <v>25002481</v>
      </c>
      <c r="G25" s="337">
        <f t="shared" si="1"/>
        <v>-6.6227654062903651E-2</v>
      </c>
      <c r="H25" s="337">
        <f t="shared" si="3"/>
        <v>4.5179231645904448E-2</v>
      </c>
    </row>
    <row r="26" spans="1:8">
      <c r="A26" s="604" t="s">
        <v>421</v>
      </c>
      <c r="B26" s="311">
        <v>2536880.06</v>
      </c>
      <c r="C26" s="603">
        <v>305538</v>
      </c>
      <c r="D26" s="337">
        <f t="shared" si="0"/>
        <v>-0.87956151147327</v>
      </c>
      <c r="E26" s="311">
        <v>10857992.469999999</v>
      </c>
      <c r="F26" s="603">
        <v>18978595</v>
      </c>
      <c r="G26" s="337">
        <f t="shared" si="1"/>
        <v>0.74789170764639534</v>
      </c>
      <c r="H26" s="337">
        <f t="shared" si="3"/>
        <v>3.4294130243266815E-2</v>
      </c>
    </row>
    <row r="27" spans="1:8">
      <c r="A27" s="604" t="s">
        <v>416</v>
      </c>
      <c r="B27" s="311">
        <v>1249388.49</v>
      </c>
      <c r="C27" s="603">
        <v>352494</v>
      </c>
      <c r="D27" s="337">
        <f t="shared" si="0"/>
        <v>-0.71786677817081546</v>
      </c>
      <c r="E27" s="311">
        <v>7055302.5800000001</v>
      </c>
      <c r="F27" s="603">
        <v>16631733</v>
      </c>
      <c r="G27" s="337">
        <f t="shared" si="1"/>
        <v>1.357338017953583</v>
      </c>
      <c r="H27" s="337">
        <f t="shared" si="3"/>
        <v>3.0053374218335906E-2</v>
      </c>
    </row>
    <row r="28" spans="1:8">
      <c r="A28" s="604" t="s">
        <v>440</v>
      </c>
      <c r="B28" s="311">
        <v>832611.02</v>
      </c>
      <c r="C28" s="603">
        <v>1609600</v>
      </c>
      <c r="D28" s="337">
        <f t="shared" si="0"/>
        <v>0.933195647590636</v>
      </c>
      <c r="E28" s="311">
        <v>2665256.98</v>
      </c>
      <c r="F28" s="603">
        <v>14672315</v>
      </c>
      <c r="G28" s="337">
        <f t="shared" si="1"/>
        <v>4.5050282618526341</v>
      </c>
      <c r="H28" s="337">
        <f t="shared" si="3"/>
        <v>2.6512725603778223E-2</v>
      </c>
    </row>
    <row r="29" spans="1:8">
      <c r="A29" s="604" t="s">
        <v>24</v>
      </c>
      <c r="B29" s="311">
        <v>890805</v>
      </c>
      <c r="C29" s="603">
        <v>1327815</v>
      </c>
      <c r="D29" s="337">
        <f t="shared" si="0"/>
        <v>0.49057874619024355</v>
      </c>
      <c r="E29" s="311">
        <v>5183140</v>
      </c>
      <c r="F29" s="603">
        <v>7665293</v>
      </c>
      <c r="G29" s="337">
        <f t="shared" si="1"/>
        <v>0.47888982354325749</v>
      </c>
      <c r="H29" s="337">
        <f t="shared" si="3"/>
        <v>1.3851107339336838E-2</v>
      </c>
    </row>
    <row r="30" spans="1:8">
      <c r="A30" s="604" t="s">
        <v>545</v>
      </c>
      <c r="B30" s="311">
        <v>11508713.439999998</v>
      </c>
      <c r="C30" s="603">
        <v>14541104</v>
      </c>
      <c r="D30" s="337">
        <f t="shared" si="0"/>
        <v>0.26348649445563077</v>
      </c>
      <c r="E30" s="603">
        <v>81224529.730000019</v>
      </c>
      <c r="F30" s="603">
        <v>92938976</v>
      </c>
      <c r="G30" s="337">
        <f t="shared" si="1"/>
        <v>0.14422301131124038</v>
      </c>
      <c r="H30" s="337">
        <f t="shared" si="3"/>
        <v>0.1679397946802621</v>
      </c>
    </row>
    <row r="31" spans="1:8">
      <c r="A31" s="308" t="s">
        <v>278</v>
      </c>
      <c r="B31" s="309">
        <f>+SUM(B32:B42)</f>
        <v>34108742.829999998</v>
      </c>
      <c r="C31" s="309">
        <f>+SUM(C32:C42)</f>
        <v>30037158</v>
      </c>
      <c r="D31" s="342">
        <f t="shared" si="0"/>
        <v>-0.11937070944810302</v>
      </c>
      <c r="E31" s="309">
        <f>+SUM(E32:E42)</f>
        <v>225527293.77999997</v>
      </c>
      <c r="F31" s="309">
        <f>+SUM(F32:F42)</f>
        <v>188264030</v>
      </c>
      <c r="G31" s="342">
        <f t="shared" si="1"/>
        <v>-0.16522729092093824</v>
      </c>
      <c r="H31" s="605">
        <f>F31/F31</f>
        <v>1</v>
      </c>
    </row>
    <row r="32" spans="1:8">
      <c r="A32" s="310" t="s">
        <v>422</v>
      </c>
      <c r="B32" s="311">
        <v>3468234</v>
      </c>
      <c r="C32" s="603">
        <v>3612654</v>
      </c>
      <c r="D32" s="337">
        <f t="shared" si="0"/>
        <v>4.1640788943306584E-2</v>
      </c>
      <c r="E32" s="311">
        <v>26620177</v>
      </c>
      <c r="F32" s="603">
        <v>24110338</v>
      </c>
      <c r="G32" s="337">
        <f t="shared" si="1"/>
        <v>-9.4283332526301389E-2</v>
      </c>
      <c r="H32" s="337">
        <f>+F32/$F$31</f>
        <v>0.12806662005482408</v>
      </c>
    </row>
    <row r="33" spans="1:8">
      <c r="A33" s="310" t="s">
        <v>430</v>
      </c>
      <c r="B33" s="311">
        <v>1689074.52</v>
      </c>
      <c r="C33" s="603">
        <v>1563378</v>
      </c>
      <c r="D33" s="337">
        <f t="shared" si="0"/>
        <v>-7.4417391602118355E-2</v>
      </c>
      <c r="E33" s="311">
        <v>13499144.039999999</v>
      </c>
      <c r="F33" s="603">
        <v>15264670</v>
      </c>
      <c r="G33" s="337">
        <f t="shared" si="1"/>
        <v>0.13078799328079471</v>
      </c>
      <c r="H33" s="337">
        <f t="shared" ref="H33:H42" si="4">+F33/$F$31</f>
        <v>8.1081181572496885E-2</v>
      </c>
    </row>
    <row r="34" spans="1:8">
      <c r="A34" s="310" t="s">
        <v>125</v>
      </c>
      <c r="B34" s="311">
        <v>3533062.7300000004</v>
      </c>
      <c r="C34" s="603">
        <v>2427745</v>
      </c>
      <c r="D34" s="337">
        <f t="shared" si="0"/>
        <v>-0.31284973250390047</v>
      </c>
      <c r="E34" s="311">
        <v>13359397.780000001</v>
      </c>
      <c r="F34" s="603">
        <v>14770656</v>
      </c>
      <c r="G34" s="337">
        <f t="shared" si="1"/>
        <v>0.10563786206836023</v>
      </c>
      <c r="H34" s="337">
        <f t="shared" si="4"/>
        <v>7.8457132783145034E-2</v>
      </c>
    </row>
    <row r="35" spans="1:8">
      <c r="A35" s="604" t="s">
        <v>423</v>
      </c>
      <c r="B35" s="311">
        <v>1213855</v>
      </c>
      <c r="C35" s="603">
        <v>2479925</v>
      </c>
      <c r="D35" s="337">
        <f t="shared" si="0"/>
        <v>1.0430158462089789</v>
      </c>
      <c r="E35" s="311">
        <v>6450171.8499999996</v>
      </c>
      <c r="F35" s="603">
        <v>14110384</v>
      </c>
      <c r="G35" s="337">
        <f t="shared" si="1"/>
        <v>1.187598149032262</v>
      </c>
      <c r="H35" s="337">
        <f t="shared" si="4"/>
        <v>7.4949973183937479E-2</v>
      </c>
    </row>
    <row r="36" spans="1:8">
      <c r="A36" s="604" t="s">
        <v>29</v>
      </c>
      <c r="B36" s="311">
        <v>2211724</v>
      </c>
      <c r="C36" s="603">
        <v>1411697</v>
      </c>
      <c r="D36" s="337">
        <f t="shared" si="0"/>
        <v>-0.36172099231187982</v>
      </c>
      <c r="E36" s="311">
        <v>16602353</v>
      </c>
      <c r="F36" s="603">
        <v>11297011</v>
      </c>
      <c r="G36" s="337">
        <f t="shared" si="1"/>
        <v>-0.31955361989954079</v>
      </c>
      <c r="H36" s="337">
        <f t="shared" si="4"/>
        <v>6.0006210426920108E-2</v>
      </c>
    </row>
    <row r="37" spans="1:8">
      <c r="A37" s="604" t="s">
        <v>31</v>
      </c>
      <c r="B37" s="311">
        <v>1374760</v>
      </c>
      <c r="C37" s="603">
        <v>1233026</v>
      </c>
      <c r="D37" s="337">
        <f t="shared" si="0"/>
        <v>-0.10309726788675844</v>
      </c>
      <c r="E37" s="311">
        <v>6891541.5999999996</v>
      </c>
      <c r="F37" s="603">
        <v>9066262</v>
      </c>
      <c r="G37" s="337">
        <f t="shared" si="1"/>
        <v>0.31556370493359576</v>
      </c>
      <c r="H37" s="337">
        <f t="shared" si="4"/>
        <v>4.8157165232253871E-2</v>
      </c>
    </row>
    <row r="38" spans="1:8">
      <c r="A38" s="604" t="s">
        <v>419</v>
      </c>
      <c r="B38" s="311">
        <v>1116508.1599999999</v>
      </c>
      <c r="C38" s="603">
        <v>1419719</v>
      </c>
      <c r="D38" s="337">
        <f t="shared" si="0"/>
        <v>0.27157064396197517</v>
      </c>
      <c r="E38" s="311">
        <v>7003986.1600000001</v>
      </c>
      <c r="F38" s="603">
        <v>8379166</v>
      </c>
      <c r="G38" s="337">
        <f t="shared" si="1"/>
        <v>0.19634245536544581</v>
      </c>
      <c r="H38" s="337">
        <f t="shared" si="4"/>
        <v>4.4507524884068402E-2</v>
      </c>
    </row>
    <row r="39" spans="1:8">
      <c r="A39" s="604" t="s">
        <v>363</v>
      </c>
      <c r="B39" s="311">
        <v>684353</v>
      </c>
      <c r="C39" s="603">
        <v>812978</v>
      </c>
      <c r="D39" s="337">
        <f t="shared" si="0"/>
        <v>0.18795124738256419</v>
      </c>
      <c r="E39" s="311">
        <v>8228618</v>
      </c>
      <c r="F39" s="603">
        <v>6364431</v>
      </c>
      <c r="G39" s="337">
        <f t="shared" si="1"/>
        <v>-0.22654922126656019</v>
      </c>
      <c r="H39" s="337">
        <f t="shared" si="4"/>
        <v>3.3805878903155319E-2</v>
      </c>
    </row>
    <row r="40" spans="1:8">
      <c r="A40" s="604" t="s">
        <v>440</v>
      </c>
      <c r="B40" s="311">
        <v>2129423.2299999995</v>
      </c>
      <c r="C40" s="603">
        <v>1332050</v>
      </c>
      <c r="D40" s="337">
        <f t="shared" si="0"/>
        <v>-0.37445502555168408</v>
      </c>
      <c r="E40" s="311">
        <v>3169103.2299999995</v>
      </c>
      <c r="F40" s="603">
        <v>5013258</v>
      </c>
      <c r="G40" s="337">
        <f t="shared" si="1"/>
        <v>0.58191691344809904</v>
      </c>
      <c r="H40" s="337">
        <f t="shared" si="4"/>
        <v>2.662886797865742E-2</v>
      </c>
    </row>
    <row r="41" spans="1:8">
      <c r="A41" s="604" t="s">
        <v>425</v>
      </c>
      <c r="B41" s="311">
        <v>170737</v>
      </c>
      <c r="C41" s="603">
        <v>397427</v>
      </c>
      <c r="D41" s="337">
        <f t="shared" si="0"/>
        <v>1.3277145551345053</v>
      </c>
      <c r="E41" s="311">
        <v>1986818</v>
      </c>
      <c r="F41" s="603">
        <v>4231798</v>
      </c>
      <c r="G41" s="337">
        <f t="shared" si="1"/>
        <v>1.129937417518867</v>
      </c>
      <c r="H41" s="337">
        <f t="shared" si="4"/>
        <v>2.2477995398271246E-2</v>
      </c>
    </row>
    <row r="42" spans="1:8">
      <c r="A42" s="604" t="s">
        <v>546</v>
      </c>
      <c r="B42" s="311">
        <v>16517011.189999998</v>
      </c>
      <c r="C42" s="603">
        <v>13346559</v>
      </c>
      <c r="D42" s="337">
        <f t="shared" si="0"/>
        <v>-0.19195071998979485</v>
      </c>
      <c r="E42" s="603">
        <v>121715983.11999997</v>
      </c>
      <c r="F42" s="603">
        <v>75656056</v>
      </c>
      <c r="G42" s="337">
        <f t="shared" si="1"/>
        <v>-0.37842135387091624</v>
      </c>
      <c r="H42" s="337">
        <f t="shared" si="4"/>
        <v>0.40186144958227016</v>
      </c>
    </row>
    <row r="43" spans="1:8">
      <c r="A43" s="308" t="s">
        <v>280</v>
      </c>
      <c r="B43" s="309">
        <f>+SUM(B44:B54)</f>
        <v>79267066.000000015</v>
      </c>
      <c r="C43" s="309">
        <f>+SUM(C44:C54)</f>
        <v>120077159</v>
      </c>
      <c r="D43" s="342">
        <f t="shared" si="0"/>
        <v>0.51484298661943639</v>
      </c>
      <c r="E43" s="309">
        <f>+SUM(E44:E54)</f>
        <v>608676556.79999995</v>
      </c>
      <c r="F43" s="309">
        <f>+SUM(F44:F54)</f>
        <v>552361753</v>
      </c>
      <c r="G43" s="342">
        <f t="shared" si="1"/>
        <v>-9.2520080116218373E-2</v>
      </c>
      <c r="H43" s="605">
        <f>F43/F43</f>
        <v>1</v>
      </c>
    </row>
    <row r="44" spans="1:8">
      <c r="A44" s="310" t="s">
        <v>270</v>
      </c>
      <c r="B44" s="311">
        <v>11336559</v>
      </c>
      <c r="C44" s="603">
        <v>57031200</v>
      </c>
      <c r="D44" s="337">
        <f t="shared" si="0"/>
        <v>4.0307328705297616</v>
      </c>
      <c r="E44" s="311">
        <v>83067820</v>
      </c>
      <c r="F44" s="603">
        <v>160904810</v>
      </c>
      <c r="G44" s="337">
        <f t="shared" si="1"/>
        <v>0.93702940561098158</v>
      </c>
      <c r="H44" s="337">
        <f>+F44/$F$43</f>
        <v>0.2913033154922296</v>
      </c>
    </row>
    <row r="45" spans="1:8">
      <c r="A45" s="310" t="s">
        <v>22</v>
      </c>
      <c r="B45" s="311">
        <v>4429895</v>
      </c>
      <c r="C45" s="603">
        <v>9797867</v>
      </c>
      <c r="D45" s="337">
        <f t="shared" si="0"/>
        <v>1.2117605496292803</v>
      </c>
      <c r="E45" s="311">
        <v>35659577</v>
      </c>
      <c r="F45" s="603">
        <v>45907732</v>
      </c>
      <c r="G45" s="337">
        <f t="shared" si="1"/>
        <v>0.28738857446346033</v>
      </c>
      <c r="H45" s="337">
        <f t="shared" ref="H45:H54" si="5">+F45/$F$43</f>
        <v>8.3111713927810638E-2</v>
      </c>
    </row>
    <row r="46" spans="1:8">
      <c r="A46" s="310" t="s">
        <v>421</v>
      </c>
      <c r="B46" s="311">
        <v>10072262.460000001</v>
      </c>
      <c r="C46" s="603">
        <v>3908912</v>
      </c>
      <c r="D46" s="337">
        <f t="shared" si="0"/>
        <v>-0.611913210609486</v>
      </c>
      <c r="E46" s="311">
        <v>26363205.210000001</v>
      </c>
      <c r="F46" s="603">
        <v>39343758</v>
      </c>
      <c r="G46" s="337">
        <f t="shared" si="1"/>
        <v>0.49237384781560101</v>
      </c>
      <c r="H46" s="337">
        <f t="shared" si="5"/>
        <v>7.1228244508811961E-2</v>
      </c>
    </row>
    <row r="47" spans="1:8">
      <c r="A47" s="604" t="s">
        <v>271</v>
      </c>
      <c r="B47" s="311">
        <v>671894.2</v>
      </c>
      <c r="C47" s="603">
        <v>7598333</v>
      </c>
      <c r="D47" s="337" t="s">
        <v>64</v>
      </c>
      <c r="E47" s="311">
        <v>49536610.350000009</v>
      </c>
      <c r="F47" s="603">
        <v>37352227</v>
      </c>
      <c r="G47" s="337">
        <f t="shared" si="1"/>
        <v>-0.24596724046945229</v>
      </c>
      <c r="H47" s="337">
        <f t="shared" si="5"/>
        <v>6.7622761346403354E-2</v>
      </c>
    </row>
    <row r="48" spans="1:8">
      <c r="A48" s="604" t="s">
        <v>420</v>
      </c>
      <c r="B48" s="311">
        <v>4307421.8099999996</v>
      </c>
      <c r="C48" s="603">
        <v>6169245</v>
      </c>
      <c r="D48" s="337">
        <f t="shared" si="0"/>
        <v>0.432236096701196</v>
      </c>
      <c r="E48" s="311">
        <v>38624522.210000001</v>
      </c>
      <c r="F48" s="603">
        <v>29528422</v>
      </c>
      <c r="G48" s="337">
        <f t="shared" si="1"/>
        <v>-0.23550065320018365</v>
      </c>
      <c r="H48" s="337">
        <f t="shared" si="5"/>
        <v>5.3458484117744481E-2</v>
      </c>
    </row>
    <row r="49" spans="1:8">
      <c r="A49" s="604" t="s">
        <v>160</v>
      </c>
      <c r="B49" s="311">
        <v>1037446</v>
      </c>
      <c r="C49" s="603">
        <v>3936973</v>
      </c>
      <c r="D49" s="337">
        <f t="shared" si="0"/>
        <v>2.7948702872245881</v>
      </c>
      <c r="E49" s="311">
        <v>8062042</v>
      </c>
      <c r="F49" s="603">
        <v>24113186</v>
      </c>
      <c r="G49" s="337">
        <f t="shared" si="1"/>
        <v>1.990952664349801</v>
      </c>
      <c r="H49" s="337">
        <f t="shared" si="5"/>
        <v>4.3654698879920455E-2</v>
      </c>
    </row>
    <row r="50" spans="1:8">
      <c r="A50" s="604" t="s">
        <v>416</v>
      </c>
      <c r="B50" s="311">
        <v>-109356.72999999998</v>
      </c>
      <c r="C50" s="603">
        <v>4551989</v>
      </c>
      <c r="D50" s="337" t="s">
        <v>64</v>
      </c>
      <c r="E50" s="311">
        <v>9413155.2300000004</v>
      </c>
      <c r="F50" s="603">
        <v>21681230</v>
      </c>
      <c r="G50" s="337">
        <f t="shared" si="1"/>
        <v>1.3032903920357426</v>
      </c>
      <c r="H50" s="337">
        <f t="shared" si="5"/>
        <v>3.9251866882970082E-2</v>
      </c>
    </row>
    <row r="51" spans="1:8">
      <c r="A51" s="604" t="s">
        <v>25</v>
      </c>
      <c r="B51" s="311">
        <v>3439005</v>
      </c>
      <c r="C51" s="603">
        <v>3832256</v>
      </c>
      <c r="D51" s="337">
        <f t="shared" si="0"/>
        <v>0.11435022630092129</v>
      </c>
      <c r="E51" s="311">
        <v>14399384</v>
      </c>
      <c r="F51" s="603">
        <v>20734453</v>
      </c>
      <c r="G51" s="337">
        <f t="shared" si="1"/>
        <v>0.4399541674838312</v>
      </c>
      <c r="H51" s="337">
        <f t="shared" si="5"/>
        <v>3.7537814461965475E-2</v>
      </c>
    </row>
    <row r="52" spans="1:8">
      <c r="A52" s="604" t="s">
        <v>161</v>
      </c>
      <c r="B52" s="311">
        <v>2096655</v>
      </c>
      <c r="C52" s="603">
        <v>1672779</v>
      </c>
      <c r="D52" s="337">
        <f t="shared" si="0"/>
        <v>-0.20216773861221804</v>
      </c>
      <c r="E52" s="311">
        <v>24794567.960000001</v>
      </c>
      <c r="F52" s="603">
        <v>12718520</v>
      </c>
      <c r="G52" s="337">
        <f t="shared" si="1"/>
        <v>-0.48704409689581063</v>
      </c>
      <c r="H52" s="337">
        <f t="shared" si="5"/>
        <v>2.3025707212570166E-2</v>
      </c>
    </row>
    <row r="53" spans="1:8">
      <c r="A53" s="604" t="s">
        <v>440</v>
      </c>
      <c r="B53" s="311">
        <v>1105148.02</v>
      </c>
      <c r="C53" s="603">
        <v>1585648</v>
      </c>
      <c r="D53" s="337">
        <f t="shared" si="0"/>
        <v>0.43478336956166275</v>
      </c>
      <c r="E53" s="311">
        <v>2271034.54</v>
      </c>
      <c r="F53" s="603">
        <v>12715229</v>
      </c>
      <c r="G53" s="337">
        <f t="shared" si="1"/>
        <v>4.5988708124183795</v>
      </c>
      <c r="H53" s="337">
        <f t="shared" si="5"/>
        <v>2.3019749160655589E-2</v>
      </c>
    </row>
    <row r="54" spans="1:8">
      <c r="A54" s="604" t="s">
        <v>547</v>
      </c>
      <c r="B54" s="311">
        <v>40880136.240000017</v>
      </c>
      <c r="C54" s="603">
        <v>19991957</v>
      </c>
      <c r="D54" s="337">
        <f t="shared" si="0"/>
        <v>-0.51096158577772899</v>
      </c>
      <c r="E54" s="603">
        <v>316484638.29999995</v>
      </c>
      <c r="F54" s="603">
        <v>147362186</v>
      </c>
      <c r="G54" s="337">
        <f t="shared" si="1"/>
        <v>-0.53437807663728232</v>
      </c>
      <c r="H54" s="337">
        <f t="shared" si="5"/>
        <v>0.26678564400891819</v>
      </c>
    </row>
    <row r="55" spans="1:8">
      <c r="A55" s="308" t="s">
        <v>376</v>
      </c>
      <c r="B55" s="309">
        <f>+SUM(B56:B66)</f>
        <v>54330094.269999988</v>
      </c>
      <c r="C55" s="309">
        <f>+SUM(C56:C66)</f>
        <v>107712420</v>
      </c>
      <c r="D55" s="342">
        <f t="shared" si="0"/>
        <v>0.98255536728337112</v>
      </c>
      <c r="E55" s="309">
        <f>+SUM(E56:E66)</f>
        <v>355658801.72999996</v>
      </c>
      <c r="F55" s="309">
        <f>+SUM(F56:F66)</f>
        <v>663235092</v>
      </c>
      <c r="G55" s="342">
        <f t="shared" si="1"/>
        <v>0.86480719378765158</v>
      </c>
      <c r="H55" s="606">
        <f>F55/F55</f>
        <v>1</v>
      </c>
    </row>
    <row r="56" spans="1:8">
      <c r="A56" s="310" t="s">
        <v>271</v>
      </c>
      <c r="B56" s="311">
        <v>0</v>
      </c>
      <c r="C56" s="603">
        <v>45693209</v>
      </c>
      <c r="D56" s="337" t="s">
        <v>64</v>
      </c>
      <c r="E56" s="311">
        <v>5778041.7800000003</v>
      </c>
      <c r="F56" s="603">
        <v>260413601</v>
      </c>
      <c r="G56" s="337" t="s">
        <v>64</v>
      </c>
      <c r="H56" s="337">
        <f t="shared" ref="H56:H66" si="6">+F56/$F$55</f>
        <v>0.39264146927858878</v>
      </c>
    </row>
    <row r="57" spans="1:8">
      <c r="A57" s="310" t="s">
        <v>24</v>
      </c>
      <c r="B57" s="311">
        <v>7469986</v>
      </c>
      <c r="C57" s="603">
        <v>13601645</v>
      </c>
      <c r="D57" s="337">
        <f t="shared" si="0"/>
        <v>0.82083942325996317</v>
      </c>
      <c r="E57" s="311">
        <v>37397534.469999999</v>
      </c>
      <c r="F57" s="603">
        <v>78654917</v>
      </c>
      <c r="G57" s="337">
        <f t="shared" si="1"/>
        <v>1.1032112976083046</v>
      </c>
      <c r="H57" s="337">
        <f t="shared" si="6"/>
        <v>0.11859281565276404</v>
      </c>
    </row>
    <row r="58" spans="1:8">
      <c r="A58" s="604" t="s">
        <v>426</v>
      </c>
      <c r="B58" s="311">
        <v>13718764.76</v>
      </c>
      <c r="C58" s="603">
        <v>9373984</v>
      </c>
      <c r="D58" s="337">
        <f t="shared" si="0"/>
        <v>-0.31670349597859859</v>
      </c>
      <c r="E58" s="311">
        <v>89944204.940000013</v>
      </c>
      <c r="F58" s="603">
        <v>73208247</v>
      </c>
      <c r="G58" s="337">
        <f t="shared" si="1"/>
        <v>-0.18607044168286591</v>
      </c>
      <c r="H58" s="337">
        <f t="shared" si="6"/>
        <v>0.11038053909246406</v>
      </c>
    </row>
    <row r="59" spans="1:8">
      <c r="A59" s="310" t="s">
        <v>418</v>
      </c>
      <c r="B59" s="311">
        <v>5973470</v>
      </c>
      <c r="C59" s="603">
        <v>5050184</v>
      </c>
      <c r="D59" s="337">
        <f t="shared" si="0"/>
        <v>-0.15456443239858908</v>
      </c>
      <c r="E59" s="311">
        <v>37282990</v>
      </c>
      <c r="F59" s="603">
        <v>35338433</v>
      </c>
      <c r="G59" s="337">
        <f t="shared" si="1"/>
        <v>-5.2156680566660563E-2</v>
      </c>
      <c r="H59" s="337">
        <f t="shared" si="6"/>
        <v>5.3281910782851036E-2</v>
      </c>
    </row>
    <row r="60" spans="1:8">
      <c r="A60" s="604" t="s">
        <v>31</v>
      </c>
      <c r="B60" s="311">
        <v>4047959</v>
      </c>
      <c r="C60" s="603">
        <v>4683874</v>
      </c>
      <c r="D60" s="337">
        <f t="shared" si="0"/>
        <v>0.15709521761460521</v>
      </c>
      <c r="E60" s="311">
        <v>26623074.16</v>
      </c>
      <c r="F60" s="603">
        <v>27167657</v>
      </c>
      <c r="G60" s="337">
        <f t="shared" si="1"/>
        <v>2.0455295159648168E-2</v>
      </c>
      <c r="H60" s="337">
        <f t="shared" si="6"/>
        <v>4.0962333458676517E-2</v>
      </c>
    </row>
    <row r="61" spans="1:8">
      <c r="A61" s="604" t="s">
        <v>272</v>
      </c>
      <c r="B61" s="311">
        <v>1927148</v>
      </c>
      <c r="C61" s="603">
        <v>4516152</v>
      </c>
      <c r="D61" s="337">
        <f t="shared" si="0"/>
        <v>1.343438075332045</v>
      </c>
      <c r="E61" s="311">
        <v>9313242.4399999995</v>
      </c>
      <c r="F61" s="603">
        <v>26530420</v>
      </c>
      <c r="G61" s="337">
        <f t="shared" si="1"/>
        <v>1.848677050009234</v>
      </c>
      <c r="H61" s="337">
        <f t="shared" si="6"/>
        <v>4.000153236765102E-2</v>
      </c>
    </row>
    <row r="62" spans="1:8">
      <c r="A62" s="604" t="s">
        <v>440</v>
      </c>
      <c r="B62" s="311">
        <v>0</v>
      </c>
      <c r="C62" s="603">
        <v>2410244</v>
      </c>
      <c r="D62" s="337" t="s">
        <v>64</v>
      </c>
      <c r="E62" s="311">
        <v>0</v>
      </c>
      <c r="F62" s="603">
        <v>17621558</v>
      </c>
      <c r="G62" s="337" t="s">
        <v>64</v>
      </c>
      <c r="H62" s="337">
        <f t="shared" si="6"/>
        <v>2.6569097764205758E-2</v>
      </c>
    </row>
    <row r="63" spans="1:8">
      <c r="A63" s="604" t="s">
        <v>422</v>
      </c>
      <c r="B63" s="311">
        <v>1406756</v>
      </c>
      <c r="C63" s="603">
        <v>2453583</v>
      </c>
      <c r="D63" s="337">
        <f t="shared" si="0"/>
        <v>0.74414255208437008</v>
      </c>
      <c r="E63" s="311">
        <v>9563042</v>
      </c>
      <c r="F63" s="603">
        <v>14968218</v>
      </c>
      <c r="G63" s="337">
        <f t="shared" si="1"/>
        <v>0.56521512715305433</v>
      </c>
      <c r="H63" s="337">
        <f t="shared" si="6"/>
        <v>2.2568495214665148E-2</v>
      </c>
    </row>
    <row r="64" spans="1:8">
      <c r="A64" s="604" t="s">
        <v>423</v>
      </c>
      <c r="B64" s="311">
        <v>2358996</v>
      </c>
      <c r="C64" s="603">
        <v>2113457</v>
      </c>
      <c r="D64" s="337">
        <f t="shared" si="0"/>
        <v>-0.10408622990458649</v>
      </c>
      <c r="E64" s="311">
        <v>19534023.07</v>
      </c>
      <c r="F64" s="603">
        <v>13931613</v>
      </c>
      <c r="G64" s="337">
        <f t="shared" si="1"/>
        <v>-0.28680267500062906</v>
      </c>
      <c r="H64" s="337">
        <f t="shared" si="6"/>
        <v>2.1005542631932991E-2</v>
      </c>
    </row>
    <row r="65" spans="1:8">
      <c r="A65" s="604" t="s">
        <v>29</v>
      </c>
      <c r="B65" s="311">
        <v>1291780</v>
      </c>
      <c r="C65" s="603">
        <v>2173862</v>
      </c>
      <c r="D65" s="337">
        <f t="shared" si="0"/>
        <v>0.68284227964514077</v>
      </c>
      <c r="E65" s="311">
        <v>10307433</v>
      </c>
      <c r="F65" s="603">
        <v>11909484</v>
      </c>
      <c r="G65" s="337">
        <f t="shared" si="1"/>
        <v>0.15542676823608748</v>
      </c>
      <c r="H65" s="337">
        <f t="shared" si="6"/>
        <v>1.7956655405682302E-2</v>
      </c>
    </row>
    <row r="66" spans="1:8">
      <c r="A66" s="604" t="s">
        <v>548</v>
      </c>
      <c r="B66" s="311">
        <v>16135234.50999999</v>
      </c>
      <c r="C66" s="603">
        <v>15642226</v>
      </c>
      <c r="D66" s="337">
        <f t="shared" si="0"/>
        <v>-3.055477809724072E-2</v>
      </c>
      <c r="E66" s="603">
        <v>109915215.86999997</v>
      </c>
      <c r="F66" s="603">
        <v>103490944</v>
      </c>
      <c r="G66" s="337">
        <f t="shared" si="1"/>
        <v>-5.8447520838226352E-2</v>
      </c>
      <c r="H66" s="337">
        <f t="shared" si="6"/>
        <v>0.15603960835051833</v>
      </c>
    </row>
    <row r="67" spans="1:8">
      <c r="A67" s="308" t="s">
        <v>26</v>
      </c>
      <c r="B67" s="309">
        <f>+SUM(B68:B78)</f>
        <v>44306786.910000019</v>
      </c>
      <c r="C67" s="309">
        <f>+SUM(C68:C78)</f>
        <v>65177887</v>
      </c>
      <c r="D67" s="342">
        <f t="shared" si="0"/>
        <v>0.47105875974250311</v>
      </c>
      <c r="E67" s="309">
        <f>+SUM(E68:E78)</f>
        <v>227045589.52000004</v>
      </c>
      <c r="F67" s="309">
        <f>+SUM(F68:F78)</f>
        <v>434582660</v>
      </c>
      <c r="G67" s="342">
        <f t="shared" si="1"/>
        <v>0.91407664389674648</v>
      </c>
      <c r="H67" s="605">
        <f>F67/F67</f>
        <v>1</v>
      </c>
    </row>
    <row r="68" spans="1:8">
      <c r="A68" s="310" t="s">
        <v>270</v>
      </c>
      <c r="B68" s="311">
        <v>26148717</v>
      </c>
      <c r="C68" s="603">
        <v>33456464</v>
      </c>
      <c r="D68" s="337">
        <f t="shared" si="0"/>
        <v>0.27946866379715685</v>
      </c>
      <c r="E68" s="311">
        <v>107693786</v>
      </c>
      <c r="F68" s="603">
        <v>267419628</v>
      </c>
      <c r="G68" s="337">
        <f t="shared" si="1"/>
        <v>1.4831481734702874</v>
      </c>
      <c r="H68" s="337">
        <f t="shared" ref="H68:H78" si="7">+F68/$F$67</f>
        <v>0.61534813192960802</v>
      </c>
    </row>
    <row r="69" spans="1:8">
      <c r="A69" s="310" t="s">
        <v>161</v>
      </c>
      <c r="B69" s="311">
        <v>2392254</v>
      </c>
      <c r="C69" s="603">
        <v>10239320</v>
      </c>
      <c r="D69" s="337">
        <f t="shared" si="0"/>
        <v>3.2801976713175103</v>
      </c>
      <c r="E69" s="311">
        <v>2831118.17</v>
      </c>
      <c r="F69" s="603">
        <v>36719308</v>
      </c>
      <c r="G69" s="337">
        <f t="shared" si="1"/>
        <v>11.969895919250874</v>
      </c>
      <c r="H69" s="337">
        <f t="shared" si="7"/>
        <v>8.4493265331847339E-2</v>
      </c>
    </row>
    <row r="70" spans="1:8">
      <c r="A70" s="310" t="s">
        <v>24</v>
      </c>
      <c r="B70" s="311">
        <v>1515658</v>
      </c>
      <c r="C70" s="603">
        <v>2382987</v>
      </c>
      <c r="D70" s="337">
        <f t="shared" si="0"/>
        <v>0.57224584965737657</v>
      </c>
      <c r="E70" s="311">
        <v>6540593</v>
      </c>
      <c r="F70" s="603">
        <v>15948388</v>
      </c>
      <c r="G70" s="337">
        <f t="shared" si="1"/>
        <v>1.4383703434841459</v>
      </c>
      <c r="H70" s="337">
        <f t="shared" si="7"/>
        <v>3.6698169227460664E-2</v>
      </c>
    </row>
    <row r="71" spans="1:8">
      <c r="A71" s="604" t="s">
        <v>160</v>
      </c>
      <c r="B71" s="311">
        <v>2652445</v>
      </c>
      <c r="C71" s="603">
        <v>2987986</v>
      </c>
      <c r="D71" s="337">
        <f t="shared" ref="D71:D79" si="8">C71/B71-1</f>
        <v>0.12650252879890056</v>
      </c>
      <c r="E71" s="311">
        <v>13347002</v>
      </c>
      <c r="F71" s="603">
        <v>15681568</v>
      </c>
      <c r="G71" s="337">
        <f t="shared" si="1"/>
        <v>0.17491313779678763</v>
      </c>
      <c r="H71" s="337">
        <f t="shared" si="7"/>
        <v>3.6084200874466552E-2</v>
      </c>
    </row>
    <row r="72" spans="1:8">
      <c r="A72" s="604" t="s">
        <v>380</v>
      </c>
      <c r="B72" s="311">
        <v>1259893.01</v>
      </c>
      <c r="C72" s="603">
        <v>2349560</v>
      </c>
      <c r="D72" s="337">
        <f t="shared" si="8"/>
        <v>0.8648885114459044</v>
      </c>
      <c r="E72" s="311">
        <v>5768454.3899999997</v>
      </c>
      <c r="F72" s="603">
        <v>13004861</v>
      </c>
      <c r="G72" s="337">
        <f t="shared" ref="G72:G79" si="9">F72/E72-1</f>
        <v>1.2544792973564625</v>
      </c>
      <c r="H72" s="337">
        <f t="shared" si="7"/>
        <v>2.9924942242288269E-2</v>
      </c>
    </row>
    <row r="73" spans="1:8">
      <c r="A73" s="604" t="s">
        <v>22</v>
      </c>
      <c r="B73" s="311">
        <v>1987272</v>
      </c>
      <c r="C73" s="603">
        <v>2342316</v>
      </c>
      <c r="D73" s="337">
        <f t="shared" si="8"/>
        <v>0.17865898578553918</v>
      </c>
      <c r="E73" s="311">
        <v>16435061</v>
      </c>
      <c r="F73" s="603">
        <v>12563387</v>
      </c>
      <c r="G73" s="337">
        <f t="shared" si="9"/>
        <v>-0.23557405719394653</v>
      </c>
      <c r="H73" s="337">
        <f t="shared" si="7"/>
        <v>2.8909084867767158E-2</v>
      </c>
    </row>
    <row r="74" spans="1:8">
      <c r="A74" s="604" t="s">
        <v>426</v>
      </c>
      <c r="B74" s="311">
        <v>0</v>
      </c>
      <c r="C74" s="603">
        <v>0</v>
      </c>
      <c r="D74" s="337">
        <v>0</v>
      </c>
      <c r="E74" s="311">
        <v>-10536977</v>
      </c>
      <c r="F74" s="603">
        <v>10330443</v>
      </c>
      <c r="G74" s="337">
        <f t="shared" si="9"/>
        <v>-1.9803991220631876</v>
      </c>
      <c r="H74" s="337">
        <f t="shared" si="7"/>
        <v>2.3770950732364703E-2</v>
      </c>
    </row>
    <row r="75" spans="1:8">
      <c r="A75" s="604" t="s">
        <v>424</v>
      </c>
      <c r="B75" s="311">
        <v>629352</v>
      </c>
      <c r="C75" s="603">
        <v>1797784</v>
      </c>
      <c r="D75" s="337">
        <f t="shared" si="8"/>
        <v>1.8565635765040867</v>
      </c>
      <c r="E75" s="311">
        <v>4070290.65</v>
      </c>
      <c r="F75" s="603">
        <v>10014096</v>
      </c>
      <c r="G75" s="337">
        <f t="shared" si="9"/>
        <v>1.460290151515347</v>
      </c>
      <c r="H75" s="337">
        <f t="shared" si="7"/>
        <v>2.3043017869143697E-2</v>
      </c>
    </row>
    <row r="76" spans="1:8">
      <c r="A76" s="604" t="s">
        <v>363</v>
      </c>
      <c r="B76" s="311">
        <v>599384</v>
      </c>
      <c r="C76" s="603">
        <v>754915</v>
      </c>
      <c r="D76" s="337">
        <f t="shared" si="8"/>
        <v>0.25948473766400171</v>
      </c>
      <c r="E76" s="311">
        <v>2646060</v>
      </c>
      <c r="F76" s="603">
        <v>6402924</v>
      </c>
      <c r="G76" s="337">
        <f t="shared" si="9"/>
        <v>1.419795469490488</v>
      </c>
      <c r="H76" s="337">
        <f t="shared" si="7"/>
        <v>1.4733500871847946E-2</v>
      </c>
    </row>
    <row r="77" spans="1:8">
      <c r="A77" s="604" t="s">
        <v>419</v>
      </c>
      <c r="B77" s="311">
        <v>1037130.58</v>
      </c>
      <c r="C77" s="603">
        <v>897980</v>
      </c>
      <c r="D77" s="337">
        <f t="shared" si="8"/>
        <v>-0.1341688141140337</v>
      </c>
      <c r="E77" s="311">
        <v>6576887.5800000001</v>
      </c>
      <c r="F77" s="603">
        <v>6075166</v>
      </c>
      <c r="G77" s="337">
        <f t="shared" si="9"/>
        <v>-7.6285564242531856E-2</v>
      </c>
      <c r="H77" s="337">
        <f t="shared" si="7"/>
        <v>1.3979310633332678E-2</v>
      </c>
    </row>
    <row r="78" spans="1:8">
      <c r="A78" s="604" t="s">
        <v>549</v>
      </c>
      <c r="B78" s="311">
        <v>6084681.3200000226</v>
      </c>
      <c r="C78" s="603">
        <v>7968575</v>
      </c>
      <c r="D78" s="337">
        <f t="shared" si="8"/>
        <v>0.30961254680795181</v>
      </c>
      <c r="E78" s="603">
        <v>71673313.730000019</v>
      </c>
      <c r="F78" s="603">
        <v>40422891</v>
      </c>
      <c r="G78" s="337">
        <f t="shared" si="9"/>
        <v>-0.43601197019748861</v>
      </c>
      <c r="H78" s="337">
        <f t="shared" si="7"/>
        <v>9.3015425419872941E-2</v>
      </c>
    </row>
    <row r="79" spans="1:8" s="153" customFormat="1" ht="16.5" customHeight="1">
      <c r="A79" s="308" t="s">
        <v>55</v>
      </c>
      <c r="B79" s="309">
        <f>+B67+B55+B43+B31+B19+B7</f>
        <v>412862503.53999996</v>
      </c>
      <c r="C79" s="309">
        <f>+C67+C55+C43+C31+C19+C7</f>
        <v>478670645</v>
      </c>
      <c r="D79" s="342">
        <f t="shared" si="8"/>
        <v>0.15939481279055956</v>
      </c>
      <c r="E79" s="309">
        <f>+E67+E55+E43+E31+E19+E7</f>
        <v>2419353105.25</v>
      </c>
      <c r="F79" s="309">
        <f>+F67+F55+F43+F31+F19+F7</f>
        <v>3011025012</v>
      </c>
      <c r="G79" s="342">
        <f t="shared" si="9"/>
        <v>0.24455789668158445</v>
      </c>
      <c r="H79" s="605">
        <f>F79/F79</f>
        <v>1</v>
      </c>
    </row>
    <row r="80" spans="1:8" s="153" customFormat="1">
      <c r="B80" s="236"/>
      <c r="C80" s="236"/>
      <c r="D80" s="236"/>
      <c r="E80" s="236"/>
      <c r="F80" s="236"/>
      <c r="G80" s="236"/>
      <c r="H80" s="236"/>
    </row>
    <row r="81" spans="1:8" s="153" customFormat="1" ht="45.75" customHeight="1">
      <c r="A81" s="734" t="s">
        <v>540</v>
      </c>
      <c r="B81" s="734"/>
      <c r="C81" s="734"/>
      <c r="D81" s="734"/>
      <c r="E81" s="734"/>
      <c r="F81" s="237"/>
      <c r="G81" s="237"/>
      <c r="H81" s="237"/>
    </row>
    <row r="82" spans="1:8" s="153" customFormat="1">
      <c r="B82" s="607"/>
      <c r="C82" s="607"/>
      <c r="D82" s="607"/>
      <c r="E82" s="607"/>
      <c r="F82" s="607"/>
      <c r="G82" s="607"/>
      <c r="H82" s="607"/>
    </row>
    <row r="83" spans="1:8" s="153" customFormat="1"/>
    <row r="84" spans="1:8" s="153" customFormat="1"/>
    <row r="85" spans="1:8" s="153" customFormat="1"/>
    <row r="86" spans="1:8" s="153" customFormat="1"/>
    <row r="87" spans="1:8" s="153" customFormat="1"/>
    <row r="88" spans="1:8" s="153" customFormat="1"/>
    <row r="89" spans="1:8" s="153" customFormat="1"/>
    <row r="90" spans="1:8" s="153" customFormat="1"/>
    <row r="91" spans="1:8" s="153" customFormat="1"/>
    <row r="92" spans="1:8" s="153" customFormat="1"/>
    <row r="93" spans="1:8" s="153" customFormat="1"/>
    <row r="94" spans="1:8" s="153" customFormat="1"/>
    <row r="95" spans="1:8" s="153" customFormat="1"/>
    <row r="96" spans="1:8" s="153" customFormat="1"/>
    <row r="97" s="153" customFormat="1"/>
    <row r="98" s="153" customFormat="1"/>
    <row r="99" s="153" customFormat="1"/>
    <row r="100" s="153" customFormat="1"/>
    <row r="101" s="153" customFormat="1"/>
    <row r="102" s="153" customFormat="1"/>
    <row r="103" s="153" customFormat="1"/>
    <row r="104" s="153" customFormat="1"/>
    <row r="105" s="153" customFormat="1"/>
    <row r="106" s="153" customFormat="1"/>
    <row r="107" s="153" customFormat="1"/>
    <row r="108" s="153" customFormat="1"/>
    <row r="109" s="153" customFormat="1"/>
    <row r="110" s="153" customFormat="1"/>
    <row r="111" s="153" customFormat="1"/>
    <row r="112" s="153" customFormat="1"/>
    <row r="113" s="153" customFormat="1"/>
    <row r="114" s="153" customFormat="1"/>
    <row r="115" s="153" customFormat="1"/>
    <row r="116" s="153" customFormat="1"/>
    <row r="117" s="153" customFormat="1"/>
    <row r="118" s="153" customFormat="1"/>
    <row r="119" s="153" customFormat="1"/>
    <row r="120" s="153" customFormat="1"/>
    <row r="121" s="153" customFormat="1"/>
    <row r="122" s="153" customFormat="1"/>
    <row r="123" s="153" customFormat="1"/>
    <row r="124" s="153" customFormat="1"/>
    <row r="125" s="153" customFormat="1"/>
    <row r="126" s="153" customFormat="1"/>
    <row r="127" s="153" customFormat="1"/>
    <row r="128" s="153" customFormat="1"/>
    <row r="129" s="153" customFormat="1"/>
    <row r="130" s="153" customFormat="1"/>
    <row r="131" s="153" customFormat="1"/>
    <row r="132" s="153" customFormat="1"/>
    <row r="133" s="153" customFormat="1"/>
    <row r="134" s="153" customFormat="1"/>
    <row r="135" s="153" customFormat="1"/>
    <row r="136" s="153" customFormat="1"/>
    <row r="137" s="153" customFormat="1"/>
    <row r="138" s="153" customFormat="1"/>
    <row r="139" s="153" customFormat="1"/>
    <row r="140" s="153" customFormat="1"/>
    <row r="141" s="153" customFormat="1"/>
    <row r="142" s="153" customFormat="1"/>
    <row r="143" s="153" customFormat="1"/>
    <row r="144" s="153" customFormat="1"/>
    <row r="145" s="153" customFormat="1"/>
    <row r="146" s="153" customFormat="1"/>
    <row r="147" s="153" customFormat="1"/>
    <row r="148" s="153" customFormat="1"/>
    <row r="149" s="153" customFormat="1"/>
    <row r="150" s="153" customFormat="1"/>
    <row r="151" s="153" customFormat="1"/>
    <row r="152" s="153" customFormat="1"/>
    <row r="153" s="153" customFormat="1"/>
    <row r="154" s="153" customFormat="1"/>
    <row r="155" s="153" customFormat="1"/>
    <row r="156" s="153" customFormat="1"/>
    <row r="157" s="153" customFormat="1"/>
    <row r="158" s="153" customFormat="1"/>
    <row r="159" s="153" customFormat="1"/>
    <row r="160" s="153" customFormat="1"/>
    <row r="161" spans="6:7" s="153" customFormat="1"/>
    <row r="162" spans="6:7" s="153" customFormat="1"/>
    <row r="163" spans="6:7" s="153" customFormat="1"/>
    <row r="164" spans="6:7" s="153" customFormat="1"/>
    <row r="165" spans="6:7" s="153" customFormat="1"/>
    <row r="166" spans="6:7" s="153" customFormat="1"/>
    <row r="167" spans="6:7" s="153" customFormat="1"/>
    <row r="168" spans="6:7" s="153" customFormat="1"/>
    <row r="169" spans="6:7" s="153" customFormat="1"/>
    <row r="170" spans="6:7" s="153" customFormat="1"/>
    <row r="171" spans="6:7" s="153" customFormat="1"/>
    <row r="172" spans="6:7" s="153" customFormat="1"/>
    <row r="173" spans="6:7" s="153" customFormat="1">
      <c r="F173" s="404"/>
      <c r="G173" s="404"/>
    </row>
    <row r="174" spans="6:7" s="153" customFormat="1">
      <c r="F174" s="404"/>
      <c r="G174" s="404"/>
    </row>
    <row r="175" spans="6:7" s="153" customFormat="1">
      <c r="F175" s="404"/>
      <c r="G175" s="404"/>
    </row>
    <row r="176" spans="6:7" s="153" customFormat="1">
      <c r="F176" s="404"/>
      <c r="G176" s="404"/>
    </row>
    <row r="177" spans="6:7" s="153" customFormat="1">
      <c r="F177" s="404"/>
      <c r="G177" s="404"/>
    </row>
    <row r="178" spans="6:7" s="153" customFormat="1">
      <c r="F178" s="404"/>
      <c r="G178" s="404"/>
    </row>
    <row r="179" spans="6:7" s="153" customFormat="1">
      <c r="F179" s="404"/>
      <c r="G179" s="404"/>
    </row>
    <row r="180" spans="6:7" s="153" customFormat="1">
      <c r="F180" s="404"/>
      <c r="G180" s="404"/>
    </row>
    <row r="181" spans="6:7" s="153" customFormat="1">
      <c r="F181" s="404"/>
      <c r="G181" s="404"/>
    </row>
    <row r="182" spans="6:7" s="153" customFormat="1">
      <c r="F182" s="404"/>
      <c r="G182" s="404"/>
    </row>
    <row r="183" spans="6:7" s="153" customFormat="1">
      <c r="F183" s="404"/>
      <c r="G183" s="404"/>
    </row>
    <row r="184" spans="6:7" s="153" customFormat="1">
      <c r="F184" s="404"/>
      <c r="G184" s="404"/>
    </row>
    <row r="185" spans="6:7" s="153" customFormat="1">
      <c r="F185" s="404"/>
      <c r="G185" s="404"/>
    </row>
    <row r="186" spans="6:7" s="153" customFormat="1">
      <c r="F186" s="404"/>
      <c r="G186" s="404"/>
    </row>
    <row r="187" spans="6:7" s="153" customFormat="1">
      <c r="F187" s="404"/>
      <c r="G187" s="404"/>
    </row>
    <row r="188" spans="6:7" s="153" customFormat="1">
      <c r="F188" s="404"/>
      <c r="G188" s="404"/>
    </row>
    <row r="189" spans="6:7" s="153" customFormat="1">
      <c r="F189" s="404"/>
      <c r="G189" s="404"/>
    </row>
    <row r="190" spans="6:7" s="153" customFormat="1">
      <c r="F190" s="404"/>
      <c r="G190" s="404"/>
    </row>
    <row r="191" spans="6:7" s="153" customFormat="1">
      <c r="F191" s="404"/>
      <c r="G191" s="404"/>
    </row>
    <row r="192" spans="6:7" s="153" customFormat="1">
      <c r="F192" s="404"/>
      <c r="G192" s="404"/>
    </row>
    <row r="193" spans="6:7" s="153" customFormat="1">
      <c r="F193" s="404"/>
      <c r="G193" s="404"/>
    </row>
    <row r="194" spans="6:7" s="153" customFormat="1">
      <c r="F194" s="404"/>
      <c r="G194" s="404"/>
    </row>
    <row r="195" spans="6:7" s="153" customFormat="1">
      <c r="F195" s="404"/>
      <c r="G195" s="404"/>
    </row>
    <row r="196" spans="6:7" s="153" customFormat="1">
      <c r="F196" s="404"/>
      <c r="G196" s="404"/>
    </row>
    <row r="197" spans="6:7" s="153" customFormat="1">
      <c r="F197" s="404"/>
      <c r="G197" s="404"/>
    </row>
    <row r="198" spans="6:7" s="153" customFormat="1">
      <c r="F198" s="404"/>
      <c r="G198" s="404"/>
    </row>
    <row r="199" spans="6:7" s="153" customFormat="1">
      <c r="F199" s="404"/>
      <c r="G199" s="404"/>
    </row>
    <row r="200" spans="6:7" s="153" customFormat="1">
      <c r="F200" s="404"/>
      <c r="G200" s="404"/>
    </row>
    <row r="201" spans="6:7" s="153" customFormat="1">
      <c r="F201" s="404"/>
      <c r="G201" s="404"/>
    </row>
    <row r="202" spans="6:7" s="153" customFormat="1">
      <c r="F202" s="404"/>
      <c r="G202" s="404"/>
    </row>
    <row r="203" spans="6:7" s="153" customFormat="1">
      <c r="F203" s="404"/>
      <c r="G203" s="404"/>
    </row>
    <row r="204" spans="6:7" s="153" customFormat="1">
      <c r="F204" s="404"/>
      <c r="G204" s="404"/>
    </row>
    <row r="205" spans="6:7" s="153" customFormat="1">
      <c r="F205" s="404"/>
      <c r="G205" s="404"/>
    </row>
    <row r="206" spans="6:7" s="153" customFormat="1">
      <c r="F206" s="404"/>
      <c r="G206" s="404"/>
    </row>
    <row r="207" spans="6:7" s="153" customFormat="1">
      <c r="F207" s="404"/>
      <c r="G207" s="404"/>
    </row>
    <row r="208" spans="6:7" s="153" customFormat="1">
      <c r="F208" s="404"/>
      <c r="G208" s="404"/>
    </row>
    <row r="209" spans="6:7" s="153" customFormat="1">
      <c r="F209" s="404"/>
      <c r="G209" s="404"/>
    </row>
    <row r="210" spans="6:7" s="153" customFormat="1">
      <c r="F210" s="404"/>
      <c r="G210" s="404"/>
    </row>
    <row r="211" spans="6:7" s="153" customFormat="1">
      <c r="F211" s="404"/>
      <c r="G211" s="404"/>
    </row>
    <row r="212" spans="6:7" s="153" customFormat="1">
      <c r="F212" s="404"/>
      <c r="G212" s="404"/>
    </row>
    <row r="213" spans="6:7" s="153" customFormat="1">
      <c r="F213" s="404"/>
      <c r="G213" s="404"/>
    </row>
    <row r="214" spans="6:7" s="153" customFormat="1">
      <c r="F214" s="404"/>
      <c r="G214" s="404"/>
    </row>
    <row r="215" spans="6:7" s="153" customFormat="1">
      <c r="F215" s="404"/>
      <c r="G215" s="404"/>
    </row>
    <row r="216" spans="6:7" s="153" customFormat="1">
      <c r="F216" s="404"/>
      <c r="G216" s="404"/>
    </row>
    <row r="217" spans="6:7" s="153" customFormat="1">
      <c r="F217" s="404"/>
      <c r="G217" s="404"/>
    </row>
    <row r="218" spans="6:7" s="153" customFormat="1">
      <c r="F218" s="404"/>
      <c r="G218" s="404"/>
    </row>
    <row r="219" spans="6:7" s="153" customFormat="1">
      <c r="F219" s="404"/>
      <c r="G219" s="404"/>
    </row>
    <row r="220" spans="6:7" s="153" customFormat="1">
      <c r="F220" s="404"/>
      <c r="G220" s="404"/>
    </row>
    <row r="221" spans="6:7" s="153" customFormat="1">
      <c r="F221" s="404"/>
      <c r="G221" s="404"/>
    </row>
    <row r="222" spans="6:7" s="153" customFormat="1">
      <c r="F222" s="404"/>
      <c r="G222" s="404"/>
    </row>
    <row r="223" spans="6:7" s="153" customFormat="1">
      <c r="F223" s="404"/>
      <c r="G223" s="404"/>
    </row>
    <row r="224" spans="6:7" s="153" customFormat="1">
      <c r="F224" s="404"/>
      <c r="G224" s="404"/>
    </row>
    <row r="225" spans="6:7" s="153" customFormat="1">
      <c r="F225" s="404"/>
      <c r="G225" s="404"/>
    </row>
    <row r="226" spans="6:7" s="153" customFormat="1">
      <c r="F226" s="404"/>
      <c r="G226" s="404"/>
    </row>
    <row r="227" spans="6:7" s="153" customFormat="1">
      <c r="F227" s="404"/>
      <c r="G227" s="404"/>
    </row>
    <row r="228" spans="6:7" s="153" customFormat="1">
      <c r="F228" s="404"/>
      <c r="G228" s="404"/>
    </row>
    <row r="229" spans="6:7" s="153" customFormat="1">
      <c r="F229" s="404"/>
      <c r="G229" s="404"/>
    </row>
    <row r="230" spans="6:7" s="153" customFormat="1">
      <c r="F230" s="404"/>
      <c r="G230" s="404"/>
    </row>
    <row r="231" spans="6:7" s="153" customFormat="1">
      <c r="F231" s="404"/>
      <c r="G231" s="404"/>
    </row>
    <row r="232" spans="6:7" s="153" customFormat="1">
      <c r="F232" s="404"/>
      <c r="G232" s="404"/>
    </row>
    <row r="233" spans="6:7" s="153" customFormat="1">
      <c r="F233" s="404"/>
      <c r="G233" s="404"/>
    </row>
    <row r="234" spans="6:7" s="153" customFormat="1">
      <c r="F234" s="404"/>
      <c r="G234" s="404"/>
    </row>
    <row r="235" spans="6:7" s="153" customFormat="1">
      <c r="F235" s="404"/>
      <c r="G235" s="404"/>
    </row>
    <row r="236" spans="6:7" s="153" customFormat="1">
      <c r="F236" s="404"/>
      <c r="G236" s="404"/>
    </row>
    <row r="237" spans="6:7" s="153" customFormat="1">
      <c r="F237" s="404"/>
      <c r="G237" s="404"/>
    </row>
    <row r="238" spans="6:7" s="153" customFormat="1">
      <c r="F238" s="404"/>
      <c r="G238" s="404"/>
    </row>
    <row r="239" spans="6:7" s="153" customFormat="1">
      <c r="F239" s="404"/>
      <c r="G239" s="404"/>
    </row>
    <row r="240" spans="6:7" s="153" customFormat="1">
      <c r="F240" s="404"/>
      <c r="G240" s="404"/>
    </row>
    <row r="241" spans="6:7" s="153" customFormat="1">
      <c r="F241" s="404"/>
      <c r="G241" s="404"/>
    </row>
    <row r="242" spans="6:7" s="153" customFormat="1">
      <c r="F242" s="404"/>
      <c r="G242" s="404"/>
    </row>
    <row r="243" spans="6:7" s="153" customFormat="1">
      <c r="F243" s="404"/>
      <c r="G243" s="404"/>
    </row>
    <row r="244" spans="6:7" s="153" customFormat="1">
      <c r="F244" s="404"/>
      <c r="G244" s="404"/>
    </row>
    <row r="245" spans="6:7" s="153" customFormat="1">
      <c r="F245" s="404"/>
      <c r="G245" s="404"/>
    </row>
    <row r="246" spans="6:7" s="153" customFormat="1">
      <c r="F246" s="404"/>
      <c r="G246" s="404"/>
    </row>
    <row r="247" spans="6:7" s="153" customFormat="1">
      <c r="F247" s="404"/>
      <c r="G247" s="404"/>
    </row>
    <row r="248" spans="6:7" s="153" customFormat="1">
      <c r="F248" s="404"/>
      <c r="G248" s="404"/>
    </row>
    <row r="249" spans="6:7" s="153" customFormat="1">
      <c r="F249" s="404"/>
      <c r="G249" s="404"/>
    </row>
    <row r="250" spans="6:7" s="153" customFormat="1">
      <c r="F250" s="404"/>
      <c r="G250" s="404"/>
    </row>
    <row r="251" spans="6:7" s="153" customFormat="1">
      <c r="F251" s="404"/>
      <c r="G251" s="404"/>
    </row>
    <row r="252" spans="6:7" s="153" customFormat="1">
      <c r="F252" s="404"/>
      <c r="G252" s="404"/>
    </row>
    <row r="253" spans="6:7" s="153" customFormat="1">
      <c r="F253" s="404"/>
      <c r="G253" s="404"/>
    </row>
    <row r="254" spans="6:7" s="153" customFormat="1">
      <c r="F254" s="404"/>
      <c r="G254" s="404"/>
    </row>
    <row r="255" spans="6:7" s="153" customFormat="1">
      <c r="F255" s="404"/>
      <c r="G255" s="404"/>
    </row>
    <row r="256" spans="6:7" s="153" customFormat="1">
      <c r="F256" s="404"/>
      <c r="G256" s="404"/>
    </row>
    <row r="257" spans="6:7" s="153" customFormat="1">
      <c r="F257" s="404"/>
      <c r="G257" s="404"/>
    </row>
    <row r="258" spans="6:7" s="153" customFormat="1">
      <c r="F258" s="404"/>
      <c r="G258" s="404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</sheetPr>
  <dimension ref="A1:N58"/>
  <sheetViews>
    <sheetView showGridLines="0" view="pageBreakPreview" zoomScaleNormal="90" zoomScaleSheetLayoutView="100" workbookViewId="0">
      <selection activeCell="K13" sqref="K13"/>
    </sheetView>
  </sheetViews>
  <sheetFormatPr baseColWidth="10" defaultColWidth="11.42578125" defaultRowHeight="12.75"/>
  <cols>
    <col min="1" max="2" width="13.85546875" style="608" customWidth="1"/>
    <col min="3" max="5" width="13.5703125" style="608" customWidth="1"/>
    <col min="6" max="6" width="21.28515625" style="608" bestFit="1" customWidth="1"/>
    <col min="7" max="9" width="13.5703125" style="608" customWidth="1"/>
    <col min="10" max="10" width="15.28515625" style="608" bestFit="1" customWidth="1"/>
    <col min="11" max="11" width="14.42578125" style="608" bestFit="1" customWidth="1"/>
    <col min="12" max="12" width="12" style="608" bestFit="1" customWidth="1"/>
    <col min="13" max="16384" width="11.42578125" style="608"/>
  </cols>
  <sheetData>
    <row r="1" spans="1:13">
      <c r="A1" s="199" t="s">
        <v>354</v>
      </c>
      <c r="B1" s="630"/>
      <c r="C1" s="630"/>
      <c r="D1" s="629"/>
      <c r="E1" s="628"/>
      <c r="F1" s="225"/>
      <c r="G1" s="627"/>
      <c r="H1" s="627"/>
    </row>
    <row r="2" spans="1:13" ht="15.75">
      <c r="A2" s="738" t="s">
        <v>286</v>
      </c>
      <c r="B2" s="738"/>
      <c r="C2" s="738"/>
      <c r="D2" s="738"/>
      <c r="E2" s="628"/>
      <c r="F2" s="225"/>
      <c r="G2" s="627"/>
      <c r="H2" s="627"/>
    </row>
    <row r="3" spans="1:13">
      <c r="A3" s="656"/>
      <c r="B3" s="656"/>
      <c r="C3" s="656"/>
      <c r="D3" s="656"/>
      <c r="E3" s="628"/>
      <c r="F3" s="225"/>
      <c r="G3" s="627"/>
      <c r="H3" s="627"/>
    </row>
    <row r="4" spans="1:13" ht="15" customHeight="1">
      <c r="A4" s="739" t="s">
        <v>360</v>
      </c>
      <c r="B4" s="739"/>
      <c r="C4" s="739"/>
      <c r="D4" s="739"/>
      <c r="F4" s="739" t="s">
        <v>550</v>
      </c>
      <c r="G4" s="739"/>
      <c r="H4" s="739"/>
      <c r="J4" s="404"/>
    </row>
    <row r="5" spans="1:13" ht="15">
      <c r="A5" s="626" t="s">
        <v>248</v>
      </c>
      <c r="B5" s="626" t="s">
        <v>381</v>
      </c>
      <c r="C5" s="626" t="s">
        <v>382</v>
      </c>
      <c r="D5" s="626" t="s">
        <v>55</v>
      </c>
      <c r="F5" s="625" t="s">
        <v>283</v>
      </c>
      <c r="G5" s="624" t="s">
        <v>284</v>
      </c>
      <c r="H5" s="624" t="s">
        <v>276</v>
      </c>
      <c r="I5" s="617"/>
      <c r="J5" s="404"/>
      <c r="K5" s="404"/>
      <c r="L5" s="404"/>
      <c r="M5" s="404"/>
    </row>
    <row r="6" spans="1:13" ht="15">
      <c r="A6" s="619">
        <v>2009</v>
      </c>
      <c r="B6" s="622">
        <v>58910</v>
      </c>
      <c r="C6" s="622">
        <v>61379</v>
      </c>
      <c r="D6" s="622">
        <v>120289</v>
      </c>
      <c r="F6" s="608" t="s">
        <v>34</v>
      </c>
      <c r="G6" s="617">
        <v>38293</v>
      </c>
      <c r="H6" s="616">
        <f t="shared" ref="H6:H30" si="0">G6/$G$30</f>
        <v>0.17692528045242012</v>
      </c>
      <c r="I6" s="612"/>
      <c r="J6" s="404"/>
      <c r="K6" s="404"/>
      <c r="L6" s="404"/>
      <c r="M6" s="404"/>
    </row>
    <row r="7" spans="1:13" ht="15">
      <c r="A7" s="619">
        <v>2010</v>
      </c>
      <c r="B7" s="622">
        <v>67549</v>
      </c>
      <c r="C7" s="622">
        <v>92309</v>
      </c>
      <c r="D7" s="622">
        <v>159858</v>
      </c>
      <c r="F7" s="608" t="s">
        <v>385</v>
      </c>
      <c r="G7" s="617">
        <v>20944</v>
      </c>
      <c r="H7" s="616">
        <f t="shared" si="0"/>
        <v>9.6767635698312662E-2</v>
      </c>
      <c r="I7" s="612"/>
      <c r="J7" s="404"/>
      <c r="K7" s="404"/>
      <c r="L7" s="614"/>
      <c r="M7" s="614"/>
    </row>
    <row r="8" spans="1:13" ht="15">
      <c r="A8" s="619">
        <v>2011</v>
      </c>
      <c r="B8" s="622">
        <v>73646</v>
      </c>
      <c r="C8" s="622">
        <v>96558</v>
      </c>
      <c r="D8" s="622">
        <v>170204</v>
      </c>
      <c r="F8" s="608" t="s">
        <v>41</v>
      </c>
      <c r="G8" s="617">
        <v>16858</v>
      </c>
      <c r="H8" s="616">
        <f t="shared" si="0"/>
        <v>7.7889075754495551E-2</v>
      </c>
      <c r="I8" s="612"/>
      <c r="J8" s="404"/>
      <c r="K8" s="404"/>
      <c r="L8" s="614"/>
      <c r="M8" s="614"/>
    </row>
    <row r="9" spans="1:13" ht="15">
      <c r="A9" s="619">
        <v>2012</v>
      </c>
      <c r="B9" s="622">
        <v>85523</v>
      </c>
      <c r="C9" s="622">
        <v>128433</v>
      </c>
      <c r="D9" s="622">
        <v>213956</v>
      </c>
      <c r="F9" s="608" t="s">
        <v>40</v>
      </c>
      <c r="G9" s="617">
        <v>15452</v>
      </c>
      <c r="H9" s="616">
        <f t="shared" si="0"/>
        <v>7.1392929087582477E-2</v>
      </c>
      <c r="I9" s="612"/>
      <c r="J9" s="404"/>
      <c r="K9" s="404"/>
      <c r="L9" s="614"/>
      <c r="M9" s="614"/>
    </row>
    <row r="10" spans="1:13" ht="15">
      <c r="A10" s="619">
        <v>2013</v>
      </c>
      <c r="B10" s="622">
        <v>81595</v>
      </c>
      <c r="C10" s="622">
        <v>101656</v>
      </c>
      <c r="D10" s="622">
        <v>183251</v>
      </c>
      <c r="F10" s="608" t="s">
        <v>44</v>
      </c>
      <c r="G10" s="617">
        <v>15311</v>
      </c>
      <c r="H10" s="616">
        <f t="shared" si="0"/>
        <v>7.0741466299506547E-2</v>
      </c>
      <c r="I10" s="612"/>
      <c r="J10" s="404"/>
      <c r="K10" s="404"/>
      <c r="L10" s="614"/>
      <c r="M10" s="614"/>
    </row>
    <row r="11" spans="1:13" ht="15">
      <c r="A11" s="619">
        <v>2014</v>
      </c>
      <c r="B11" s="622">
        <v>81065</v>
      </c>
      <c r="C11" s="622">
        <v>93148</v>
      </c>
      <c r="D11" s="622">
        <v>174213</v>
      </c>
      <c r="F11" s="608" t="s">
        <v>39</v>
      </c>
      <c r="G11" s="617">
        <v>15117</v>
      </c>
      <c r="H11" s="616">
        <f t="shared" si="0"/>
        <v>6.9845127427969472E-2</v>
      </c>
      <c r="I11" s="612"/>
      <c r="J11" s="404"/>
      <c r="K11" s="404"/>
      <c r="L11" s="614"/>
      <c r="M11" s="614"/>
    </row>
    <row r="12" spans="1:13" ht="15">
      <c r="A12" s="619">
        <v>2015</v>
      </c>
      <c r="B12" s="622">
        <v>74593</v>
      </c>
      <c r="C12" s="622">
        <v>109359</v>
      </c>
      <c r="D12" s="622">
        <v>183952</v>
      </c>
      <c r="F12" s="608" t="s">
        <v>383</v>
      </c>
      <c r="G12" s="617">
        <v>14837</v>
      </c>
      <c r="H12" s="616">
        <f t="shared" si="0"/>
        <v>6.8551442458740688E-2</v>
      </c>
      <c r="I12" s="612"/>
      <c r="J12" s="404"/>
      <c r="K12" s="404"/>
      <c r="L12" s="614"/>
      <c r="M12" s="614"/>
    </row>
    <row r="13" spans="1:13" ht="15">
      <c r="A13" s="619">
        <v>2016</v>
      </c>
      <c r="B13" s="622">
        <v>75422</v>
      </c>
      <c r="C13" s="622">
        <v>96559</v>
      </c>
      <c r="D13" s="622">
        <v>171981</v>
      </c>
      <c r="F13" s="608" t="s">
        <v>35</v>
      </c>
      <c r="G13" s="617">
        <v>14418</v>
      </c>
      <c r="H13" s="616">
        <f t="shared" si="0"/>
        <v>6.661553530835905E-2</v>
      </c>
      <c r="I13" s="612"/>
      <c r="J13" s="404"/>
      <c r="K13" s="404"/>
      <c r="L13" s="614"/>
      <c r="M13" s="614"/>
    </row>
    <row r="14" spans="1:13" ht="15">
      <c r="A14" s="623">
        <v>2017</v>
      </c>
      <c r="B14" s="612">
        <v>65777.583333333328</v>
      </c>
      <c r="C14" s="622">
        <v>124184.08333333334</v>
      </c>
      <c r="D14" s="622">
        <v>189961.66666666669</v>
      </c>
      <c r="F14" s="608" t="s">
        <v>38</v>
      </c>
      <c r="G14" s="617">
        <v>14129</v>
      </c>
      <c r="H14" s="616">
        <f t="shared" si="0"/>
        <v>6.5280267607976492E-2</v>
      </c>
      <c r="I14" s="612"/>
      <c r="J14" s="404"/>
      <c r="K14" s="404"/>
      <c r="L14" s="614"/>
      <c r="M14" s="614"/>
    </row>
    <row r="15" spans="1:13" ht="15">
      <c r="A15" s="623">
        <v>2018</v>
      </c>
      <c r="B15" s="612">
        <v>66356.666666666672</v>
      </c>
      <c r="C15" s="622">
        <v>135190.58333333334</v>
      </c>
      <c r="D15" s="622">
        <v>201547.25</v>
      </c>
      <c r="F15" s="608" t="s">
        <v>36</v>
      </c>
      <c r="G15" s="617">
        <v>11084</v>
      </c>
      <c r="H15" s="616">
        <f t="shared" si="0"/>
        <v>5.1211443567613521E-2</v>
      </c>
      <c r="I15" s="612"/>
      <c r="J15" s="404"/>
      <c r="K15" s="404"/>
      <c r="L15" s="614"/>
      <c r="M15" s="614"/>
    </row>
    <row r="16" spans="1:13" ht="15">
      <c r="A16" s="167">
        <v>2019</v>
      </c>
      <c r="B16" s="235">
        <f>+AVERAGE(B17:B23)</f>
        <v>67042.571428571435</v>
      </c>
      <c r="C16" s="235">
        <f>+AVERAGE(C17:C23)</f>
        <v>138515</v>
      </c>
      <c r="D16" s="235">
        <f>+AVERAGE(D17:D23)</f>
        <v>205557.57142857142</v>
      </c>
      <c r="F16" s="608" t="s">
        <v>384</v>
      </c>
      <c r="G16" s="617">
        <v>8991</v>
      </c>
      <c r="H16" s="616">
        <f t="shared" si="0"/>
        <v>4.1541148422628398E-2</v>
      </c>
      <c r="I16" s="612"/>
      <c r="J16" s="404"/>
      <c r="K16" s="404"/>
      <c r="L16" s="614"/>
      <c r="M16" s="614"/>
    </row>
    <row r="17" spans="1:13" ht="15">
      <c r="A17" s="620" t="s">
        <v>359</v>
      </c>
      <c r="B17" s="618">
        <v>66655</v>
      </c>
      <c r="C17" s="622">
        <v>135720</v>
      </c>
      <c r="D17" s="618">
        <f>+SUM(B17:C17)</f>
        <v>202375</v>
      </c>
      <c r="E17" s="592"/>
      <c r="F17" s="608" t="s">
        <v>45</v>
      </c>
      <c r="G17" s="617">
        <v>7655</v>
      </c>
      <c r="H17" s="616">
        <f t="shared" si="0"/>
        <v>3.5368422998022508E-2</v>
      </c>
      <c r="I17" s="612"/>
      <c r="J17" s="404"/>
      <c r="K17" s="404"/>
      <c r="L17" s="614"/>
      <c r="M17" s="614"/>
    </row>
    <row r="18" spans="1:13" ht="15">
      <c r="A18" s="620" t="s">
        <v>230</v>
      </c>
      <c r="B18" s="618">
        <v>67938</v>
      </c>
      <c r="C18" s="622">
        <v>131432</v>
      </c>
      <c r="D18" s="618">
        <f t="shared" ref="D18:D22" si="1">+SUM(B18:C18)</f>
        <v>199370</v>
      </c>
      <c r="E18" s="592"/>
      <c r="F18" s="608" t="s">
        <v>43</v>
      </c>
      <c r="G18" s="617">
        <v>6833</v>
      </c>
      <c r="H18" s="616">
        <f t="shared" si="0"/>
        <v>3.1570533552643734E-2</v>
      </c>
      <c r="I18" s="612"/>
      <c r="J18" s="404"/>
      <c r="K18" s="404"/>
      <c r="L18" s="614"/>
      <c r="M18" s="614"/>
    </row>
    <row r="19" spans="1:13" ht="15">
      <c r="A19" s="620" t="s">
        <v>488</v>
      </c>
      <c r="B19" s="618">
        <v>66992</v>
      </c>
      <c r="C19" s="622">
        <v>137536</v>
      </c>
      <c r="D19" s="618">
        <f t="shared" si="1"/>
        <v>204528</v>
      </c>
      <c r="E19" s="592"/>
      <c r="F19" s="608" t="s">
        <v>37</v>
      </c>
      <c r="G19" s="617">
        <v>5467</v>
      </c>
      <c r="H19" s="616">
        <f t="shared" si="0"/>
        <v>2.5259199024191908E-2</v>
      </c>
      <c r="I19" s="612"/>
      <c r="J19" s="404"/>
      <c r="K19" s="404"/>
      <c r="L19" s="614"/>
      <c r="M19" s="614"/>
    </row>
    <row r="20" spans="1:13" ht="15">
      <c r="A20" s="620" t="s">
        <v>120</v>
      </c>
      <c r="B20" s="618">
        <v>65647</v>
      </c>
      <c r="C20" s="622">
        <v>136164</v>
      </c>
      <c r="D20" s="618">
        <f t="shared" si="1"/>
        <v>201811</v>
      </c>
      <c r="F20" s="608" t="s">
        <v>42</v>
      </c>
      <c r="G20" s="617">
        <v>4204</v>
      </c>
      <c r="H20" s="616">
        <f t="shared" si="0"/>
        <v>1.942375575227781E-2</v>
      </c>
      <c r="I20" s="612"/>
      <c r="J20" s="404"/>
      <c r="K20" s="404"/>
      <c r="L20" s="614"/>
      <c r="M20" s="614"/>
    </row>
    <row r="21" spans="1:13" ht="15">
      <c r="A21" s="620" t="s">
        <v>516</v>
      </c>
      <c r="B21" s="618">
        <v>67530</v>
      </c>
      <c r="C21" s="622">
        <v>139375</v>
      </c>
      <c r="D21" s="618">
        <f t="shared" si="1"/>
        <v>206905</v>
      </c>
      <c r="F21" s="608" t="s">
        <v>386</v>
      </c>
      <c r="G21" s="617">
        <v>2554</v>
      </c>
      <c r="H21" s="616">
        <f t="shared" si="0"/>
        <v>1.1800255040751077E-2</v>
      </c>
      <c r="I21" s="612"/>
      <c r="J21" s="404"/>
      <c r="K21" s="404"/>
      <c r="L21" s="614"/>
      <c r="M21" s="614"/>
    </row>
    <row r="22" spans="1:13" ht="15">
      <c r="A22" s="620" t="s">
        <v>520</v>
      </c>
      <c r="B22" s="618">
        <v>66490</v>
      </c>
      <c r="C22" s="622">
        <v>140988</v>
      </c>
      <c r="D22" s="618">
        <f t="shared" si="1"/>
        <v>207478</v>
      </c>
      <c r="F22" s="608" t="s">
        <v>162</v>
      </c>
      <c r="G22" s="617">
        <v>2371</v>
      </c>
      <c r="H22" s="616">
        <f t="shared" si="0"/>
        <v>1.0954739507290839E-2</v>
      </c>
      <c r="I22" s="612"/>
      <c r="J22" s="404"/>
      <c r="K22" s="404"/>
      <c r="L22" s="614"/>
      <c r="M22" s="614"/>
    </row>
    <row r="23" spans="1:13" ht="15.75" customHeight="1">
      <c r="A23" s="620" t="s">
        <v>551</v>
      </c>
      <c r="B23" s="618">
        <v>68046</v>
      </c>
      <c r="C23" s="618">
        <v>148390</v>
      </c>
      <c r="D23" s="618">
        <f>+SUM(B23:C23)</f>
        <v>216436</v>
      </c>
      <c r="E23" s="621"/>
      <c r="F23" s="608" t="s">
        <v>28</v>
      </c>
      <c r="G23" s="617">
        <v>1079</v>
      </c>
      <c r="H23" s="616">
        <f t="shared" si="0"/>
        <v>4.9853074349923299E-3</v>
      </c>
      <c r="I23" s="612"/>
      <c r="J23" s="404"/>
      <c r="K23" s="404"/>
      <c r="L23" s="614"/>
      <c r="M23" s="614"/>
    </row>
    <row r="24" spans="1:13" ht="15">
      <c r="A24" s="620"/>
      <c r="B24" s="618"/>
      <c r="C24" s="618"/>
      <c r="D24" s="618"/>
      <c r="F24" s="608" t="s">
        <v>264</v>
      </c>
      <c r="G24" s="617">
        <v>577</v>
      </c>
      <c r="H24" s="616">
        <f t="shared" si="0"/>
        <v>2.665915097303591E-3</v>
      </c>
      <c r="I24" s="612"/>
      <c r="J24" s="404"/>
      <c r="K24" s="404"/>
      <c r="L24" s="614"/>
      <c r="M24" s="614"/>
    </row>
    <row r="25" spans="1:13" ht="15">
      <c r="A25" s="620"/>
      <c r="B25" s="618"/>
      <c r="C25" s="618"/>
      <c r="D25" s="618"/>
      <c r="F25" s="608" t="s">
        <v>265</v>
      </c>
      <c r="G25" s="617">
        <v>118</v>
      </c>
      <c r="H25" s="616">
        <f t="shared" si="0"/>
        <v>5.451958084606997E-4</v>
      </c>
      <c r="I25" s="612"/>
      <c r="J25" s="404"/>
      <c r="K25" s="404"/>
      <c r="L25" s="614"/>
      <c r="M25" s="614"/>
    </row>
    <row r="26" spans="1:13" ht="15">
      <c r="A26" s="620"/>
      <c r="B26" s="618"/>
      <c r="C26" s="618"/>
      <c r="D26" s="618"/>
      <c r="F26" s="608" t="s">
        <v>388</v>
      </c>
      <c r="G26" s="617">
        <v>90</v>
      </c>
      <c r="H26" s="616">
        <f t="shared" si="0"/>
        <v>4.1582731153782181E-4</v>
      </c>
      <c r="I26" s="612"/>
      <c r="J26" s="404"/>
      <c r="K26" s="404"/>
      <c r="L26" s="614"/>
      <c r="M26" s="614"/>
    </row>
    <row r="27" spans="1:13" ht="15">
      <c r="A27" s="739" t="s">
        <v>552</v>
      </c>
      <c r="B27" s="739"/>
      <c r="C27" s="739"/>
      <c r="D27" s="739"/>
      <c r="F27" s="608" t="s">
        <v>263</v>
      </c>
      <c r="G27" s="617">
        <v>42</v>
      </c>
      <c r="H27" s="616">
        <f t="shared" si="0"/>
        <v>1.9405274538431686E-4</v>
      </c>
      <c r="I27" s="612"/>
      <c r="J27" s="404"/>
      <c r="K27" s="404"/>
      <c r="L27" s="614"/>
      <c r="M27" s="614"/>
    </row>
    <row r="28" spans="1:13" ht="18" customHeight="1">
      <c r="A28" s="619" t="s">
        <v>553</v>
      </c>
      <c r="B28" s="618">
        <v>69785</v>
      </c>
      <c r="C28" s="618">
        <v>138269</v>
      </c>
      <c r="D28" s="618">
        <f>+SUM(B28:C28)</f>
        <v>208054</v>
      </c>
      <c r="F28" s="608" t="s">
        <v>267</v>
      </c>
      <c r="G28" s="617">
        <v>6</v>
      </c>
      <c r="H28" s="616">
        <f t="shared" si="0"/>
        <v>2.772182076918812E-5</v>
      </c>
      <c r="I28" s="612"/>
      <c r="J28" s="404"/>
      <c r="K28" s="404"/>
      <c r="L28" s="614"/>
      <c r="M28" s="614"/>
    </row>
    <row r="29" spans="1:13" ht="15">
      <c r="A29" s="619" t="s">
        <v>554</v>
      </c>
      <c r="B29" s="618">
        <f>+B23</f>
        <v>68046</v>
      </c>
      <c r="C29" s="618">
        <f t="shared" ref="C29" si="2">+C23</f>
        <v>148390</v>
      </c>
      <c r="D29" s="618">
        <f>+SUM(B29:C29)</f>
        <v>216436</v>
      </c>
      <c r="F29" s="608" t="s">
        <v>266</v>
      </c>
      <c r="G29" s="617">
        <v>6</v>
      </c>
      <c r="H29" s="616">
        <f t="shared" si="0"/>
        <v>2.772182076918812E-5</v>
      </c>
      <c r="I29" s="612"/>
      <c r="J29" s="615"/>
      <c r="K29" s="614"/>
      <c r="L29" s="614"/>
      <c r="M29" s="614"/>
    </row>
    <row r="30" spans="1:13" ht="15">
      <c r="A30" s="226" t="s">
        <v>249</v>
      </c>
      <c r="B30" s="377">
        <f>+B29/B28-1</f>
        <v>-2.4919395285519785E-2</v>
      </c>
      <c r="C30" s="377">
        <f>+C29/C28-1</f>
        <v>7.3197896853235411E-2</v>
      </c>
      <c r="D30" s="377">
        <f>+D29/D28-1</f>
        <v>4.0287617637728701E-2</v>
      </c>
      <c r="F30" s="196" t="s">
        <v>55</v>
      </c>
      <c r="G30" s="227">
        <f>+SUM(G6:G29)</f>
        <v>216436</v>
      </c>
      <c r="H30" s="451">
        <f t="shared" si="0"/>
        <v>1</v>
      </c>
      <c r="I30" s="612"/>
      <c r="J30" s="615"/>
      <c r="K30" s="614"/>
      <c r="L30" s="614"/>
      <c r="M30" s="614"/>
    </row>
    <row r="31" spans="1:13" ht="12.75" customHeight="1">
      <c r="E31" s="613"/>
      <c r="I31" s="612"/>
      <c r="J31" s="404"/>
      <c r="K31" s="404"/>
    </row>
    <row r="32" spans="1:13" ht="52.5" customHeight="1">
      <c r="A32" s="737" t="s">
        <v>555</v>
      </c>
      <c r="B32" s="737"/>
      <c r="C32" s="737"/>
      <c r="D32" s="737"/>
      <c r="E32" s="737"/>
      <c r="F32" s="737"/>
      <c r="G32" s="737"/>
      <c r="H32" s="737"/>
      <c r="I32" s="737"/>
      <c r="J32" s="737"/>
    </row>
    <row r="34" spans="1:14">
      <c r="A34" s="740" t="s">
        <v>298</v>
      </c>
      <c r="B34" s="740"/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</row>
    <row r="35" spans="1:14">
      <c r="A35" s="741"/>
      <c r="B35" s="742"/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</row>
    <row r="36" spans="1:14" ht="25.5">
      <c r="A36" s="611" t="s">
        <v>287</v>
      </c>
      <c r="B36" s="611" t="s">
        <v>288</v>
      </c>
      <c r="C36" s="611" t="s">
        <v>289</v>
      </c>
      <c r="D36" s="611" t="s">
        <v>290</v>
      </c>
      <c r="E36" s="611" t="s">
        <v>291</v>
      </c>
      <c r="F36" s="611" t="s">
        <v>292</v>
      </c>
      <c r="G36" s="611" t="s">
        <v>293</v>
      </c>
      <c r="H36" s="611" t="s">
        <v>294</v>
      </c>
      <c r="I36" s="611" t="s">
        <v>295</v>
      </c>
      <c r="J36" s="611" t="s">
        <v>296</v>
      </c>
      <c r="K36" s="611" t="s">
        <v>297</v>
      </c>
      <c r="L36" s="611" t="s">
        <v>259</v>
      </c>
    </row>
    <row r="37" spans="1:14">
      <c r="A37" s="610" t="s">
        <v>556</v>
      </c>
      <c r="B37" s="609">
        <v>6</v>
      </c>
      <c r="C37" s="609">
        <v>4</v>
      </c>
      <c r="D37" s="609">
        <v>2</v>
      </c>
      <c r="E37" s="609">
        <v>3</v>
      </c>
      <c r="F37" s="609">
        <v>3</v>
      </c>
      <c r="G37" s="609">
        <v>6</v>
      </c>
      <c r="H37" s="609">
        <v>8</v>
      </c>
      <c r="I37" s="609">
        <v>0</v>
      </c>
      <c r="J37" s="609">
        <v>0</v>
      </c>
      <c r="K37" s="609">
        <v>7</v>
      </c>
      <c r="L37" s="609">
        <v>54</v>
      </c>
    </row>
    <row r="38" spans="1:14">
      <c r="A38" s="610" t="s">
        <v>557</v>
      </c>
      <c r="B38" s="609">
        <v>2</v>
      </c>
      <c r="C38" s="609">
        <v>9</v>
      </c>
      <c r="D38" s="609">
        <v>5</v>
      </c>
      <c r="E38" s="609">
        <v>5</v>
      </c>
      <c r="F38" s="609">
        <v>8</v>
      </c>
      <c r="G38" s="609">
        <v>3</v>
      </c>
      <c r="H38" s="609">
        <v>8</v>
      </c>
      <c r="I38" s="609">
        <v>8</v>
      </c>
      <c r="J38" s="609">
        <v>4</v>
      </c>
      <c r="K38" s="609">
        <v>5</v>
      </c>
      <c r="L38" s="609">
        <v>66</v>
      </c>
    </row>
    <row r="39" spans="1:14">
      <c r="A39" s="610" t="s">
        <v>558</v>
      </c>
      <c r="B39" s="609">
        <v>20</v>
      </c>
      <c r="C39" s="609">
        <v>2</v>
      </c>
      <c r="D39" s="609">
        <v>4</v>
      </c>
      <c r="E39" s="609">
        <v>6</v>
      </c>
      <c r="F39" s="609">
        <v>5</v>
      </c>
      <c r="G39" s="609">
        <v>5</v>
      </c>
      <c r="H39" s="609">
        <v>4</v>
      </c>
      <c r="I39" s="609">
        <v>6</v>
      </c>
      <c r="J39" s="609">
        <v>4</v>
      </c>
      <c r="K39" s="609">
        <v>1</v>
      </c>
      <c r="L39" s="609">
        <v>73</v>
      </c>
    </row>
    <row r="40" spans="1:14">
      <c r="A40" s="610" t="s">
        <v>559</v>
      </c>
      <c r="B40" s="609">
        <v>4</v>
      </c>
      <c r="C40" s="609">
        <v>8</v>
      </c>
      <c r="D40" s="609">
        <v>5</v>
      </c>
      <c r="E40" s="609">
        <v>7</v>
      </c>
      <c r="F40" s="609">
        <v>5</v>
      </c>
      <c r="G40" s="609">
        <v>3</v>
      </c>
      <c r="H40" s="609">
        <v>4</v>
      </c>
      <c r="I40" s="609">
        <v>5</v>
      </c>
      <c r="J40" s="609">
        <v>3</v>
      </c>
      <c r="K40" s="609">
        <v>3</v>
      </c>
      <c r="L40" s="609">
        <v>54</v>
      </c>
    </row>
    <row r="41" spans="1:14">
      <c r="A41" s="610" t="s">
        <v>560</v>
      </c>
      <c r="B41" s="609">
        <v>2</v>
      </c>
      <c r="C41" s="609">
        <v>9</v>
      </c>
      <c r="D41" s="609">
        <v>8</v>
      </c>
      <c r="E41" s="609">
        <v>5</v>
      </c>
      <c r="F41" s="609">
        <v>2</v>
      </c>
      <c r="G41" s="609">
        <v>9</v>
      </c>
      <c r="H41" s="609">
        <v>1</v>
      </c>
      <c r="I41" s="609">
        <v>3</v>
      </c>
      <c r="J41" s="609">
        <v>4</v>
      </c>
      <c r="K41" s="609">
        <v>1</v>
      </c>
      <c r="L41" s="609">
        <v>56</v>
      </c>
    </row>
    <row r="42" spans="1:14">
      <c r="A42" s="610" t="s">
        <v>561</v>
      </c>
      <c r="B42" s="609">
        <v>3</v>
      </c>
      <c r="C42" s="609">
        <v>8</v>
      </c>
      <c r="D42" s="609">
        <v>6</v>
      </c>
      <c r="E42" s="609">
        <v>6</v>
      </c>
      <c r="F42" s="609">
        <v>6</v>
      </c>
      <c r="G42" s="609">
        <v>3</v>
      </c>
      <c r="H42" s="609">
        <v>5</v>
      </c>
      <c r="I42" s="609">
        <v>3</v>
      </c>
      <c r="J42" s="609">
        <v>7</v>
      </c>
      <c r="K42" s="609">
        <v>9</v>
      </c>
      <c r="L42" s="609">
        <v>69</v>
      </c>
    </row>
    <row r="43" spans="1:14">
      <c r="A43" s="610" t="s">
        <v>562</v>
      </c>
      <c r="B43" s="609">
        <v>6</v>
      </c>
      <c r="C43" s="609">
        <v>7</v>
      </c>
      <c r="D43" s="609">
        <v>6</v>
      </c>
      <c r="E43" s="609">
        <v>3</v>
      </c>
      <c r="F43" s="609">
        <v>6</v>
      </c>
      <c r="G43" s="609">
        <v>5</v>
      </c>
      <c r="H43" s="609">
        <v>6</v>
      </c>
      <c r="I43" s="609">
        <v>5</v>
      </c>
      <c r="J43" s="609">
        <v>4</v>
      </c>
      <c r="K43" s="609">
        <v>4</v>
      </c>
      <c r="L43" s="609">
        <v>65</v>
      </c>
    </row>
    <row r="44" spans="1:14">
      <c r="A44" s="610" t="s">
        <v>563</v>
      </c>
      <c r="B44" s="609">
        <v>5</v>
      </c>
      <c r="C44" s="609">
        <v>6</v>
      </c>
      <c r="D44" s="609">
        <v>7</v>
      </c>
      <c r="E44" s="609">
        <v>3</v>
      </c>
      <c r="F44" s="609">
        <v>7</v>
      </c>
      <c r="G44" s="609">
        <v>6</v>
      </c>
      <c r="H44" s="609">
        <v>4</v>
      </c>
      <c r="I44" s="609">
        <v>6</v>
      </c>
      <c r="J44" s="609">
        <v>5</v>
      </c>
      <c r="K44" s="609">
        <v>2</v>
      </c>
      <c r="L44" s="609">
        <v>62</v>
      </c>
    </row>
    <row r="45" spans="1:14">
      <c r="A45" s="610" t="s">
        <v>564</v>
      </c>
      <c r="B45" s="609">
        <v>12</v>
      </c>
      <c r="C45" s="609">
        <v>5</v>
      </c>
      <c r="D45" s="609">
        <v>7</v>
      </c>
      <c r="E45" s="609">
        <v>6</v>
      </c>
      <c r="F45" s="609">
        <v>3</v>
      </c>
      <c r="G45" s="609">
        <v>5</v>
      </c>
      <c r="H45" s="609">
        <v>6</v>
      </c>
      <c r="I45" s="609">
        <v>6</v>
      </c>
      <c r="J45" s="609">
        <v>5</v>
      </c>
      <c r="K45" s="609">
        <v>3</v>
      </c>
      <c r="L45" s="609">
        <v>64</v>
      </c>
    </row>
    <row r="46" spans="1:14">
      <c r="A46" s="610" t="s">
        <v>565</v>
      </c>
      <c r="B46" s="609">
        <v>4</v>
      </c>
      <c r="C46" s="609">
        <v>14</v>
      </c>
      <c r="D46" s="609">
        <v>6</v>
      </c>
      <c r="E46" s="609">
        <v>2</v>
      </c>
      <c r="F46" s="609">
        <v>3</v>
      </c>
      <c r="G46" s="609">
        <v>8</v>
      </c>
      <c r="H46" s="609">
        <v>6</v>
      </c>
      <c r="I46" s="609">
        <v>4</v>
      </c>
      <c r="J46" s="609">
        <v>2</v>
      </c>
      <c r="K46" s="609">
        <v>2</v>
      </c>
      <c r="L46" s="609">
        <v>56</v>
      </c>
    </row>
    <row r="47" spans="1:14">
      <c r="A47" s="610" t="s">
        <v>566</v>
      </c>
      <c r="B47" s="609">
        <v>5</v>
      </c>
      <c r="C47" s="609">
        <v>13</v>
      </c>
      <c r="D47" s="609">
        <v>1</v>
      </c>
      <c r="E47" s="609">
        <v>6</v>
      </c>
      <c r="F47" s="609">
        <v>5</v>
      </c>
      <c r="G47" s="609">
        <v>9</v>
      </c>
      <c r="H47" s="609">
        <v>6</v>
      </c>
      <c r="I47" s="609">
        <v>4</v>
      </c>
      <c r="J47" s="609">
        <v>3</v>
      </c>
      <c r="K47" s="609">
        <v>6</v>
      </c>
      <c r="L47" s="609">
        <v>66</v>
      </c>
    </row>
    <row r="48" spans="1:14">
      <c r="A48" s="610" t="s">
        <v>567</v>
      </c>
      <c r="B48" s="609">
        <v>4</v>
      </c>
      <c r="C48" s="609">
        <v>8</v>
      </c>
      <c r="D48" s="609">
        <v>2</v>
      </c>
      <c r="E48" s="609">
        <v>5</v>
      </c>
      <c r="F48" s="609">
        <v>6</v>
      </c>
      <c r="G48" s="609">
        <v>5</v>
      </c>
      <c r="H48" s="609">
        <v>4</v>
      </c>
      <c r="I48" s="609">
        <v>5</v>
      </c>
      <c r="J48" s="609">
        <v>4</v>
      </c>
      <c r="K48" s="609">
        <v>3</v>
      </c>
      <c r="L48" s="609">
        <v>52</v>
      </c>
    </row>
    <row r="49" spans="1:12">
      <c r="A49" s="610">
        <v>2012</v>
      </c>
      <c r="B49" s="609">
        <v>2</v>
      </c>
      <c r="C49" s="609">
        <v>6</v>
      </c>
      <c r="D49" s="609">
        <v>8</v>
      </c>
      <c r="E49" s="609">
        <v>2</v>
      </c>
      <c r="F49" s="609">
        <v>4</v>
      </c>
      <c r="G49" s="609">
        <v>2</v>
      </c>
      <c r="H49" s="609">
        <v>5</v>
      </c>
      <c r="I49" s="609">
        <v>5</v>
      </c>
      <c r="J49" s="609">
        <v>3</v>
      </c>
      <c r="K49" s="609">
        <v>4</v>
      </c>
      <c r="L49" s="609">
        <v>53</v>
      </c>
    </row>
    <row r="50" spans="1:12">
      <c r="A50" s="610">
        <v>2013</v>
      </c>
      <c r="B50" s="609">
        <v>4</v>
      </c>
      <c r="C50" s="609">
        <v>6</v>
      </c>
      <c r="D50" s="609">
        <v>5</v>
      </c>
      <c r="E50" s="609">
        <v>6</v>
      </c>
      <c r="F50" s="609">
        <v>1</v>
      </c>
      <c r="G50" s="609">
        <v>4</v>
      </c>
      <c r="H50" s="609">
        <v>4</v>
      </c>
      <c r="I50" s="609">
        <v>4</v>
      </c>
      <c r="J50" s="609">
        <v>5</v>
      </c>
      <c r="K50" s="609">
        <v>2</v>
      </c>
      <c r="L50" s="609">
        <v>47</v>
      </c>
    </row>
    <row r="51" spans="1:12">
      <c r="A51" s="610">
        <v>2014</v>
      </c>
      <c r="B51" s="609">
        <v>6</v>
      </c>
      <c r="C51" s="609">
        <v>1</v>
      </c>
      <c r="D51" s="609">
        <v>1</v>
      </c>
      <c r="E51" s="609">
        <v>1</v>
      </c>
      <c r="F51" s="609">
        <v>1</v>
      </c>
      <c r="G51" s="609">
        <v>3</v>
      </c>
      <c r="H51" s="609">
        <v>7</v>
      </c>
      <c r="I51" s="609">
        <v>2</v>
      </c>
      <c r="J51" s="609">
        <v>2</v>
      </c>
      <c r="K51" s="609">
        <v>7</v>
      </c>
      <c r="L51" s="609">
        <v>32</v>
      </c>
    </row>
    <row r="52" spans="1:12">
      <c r="A52" s="610">
        <v>2015</v>
      </c>
      <c r="B52" s="609">
        <v>5</v>
      </c>
      <c r="C52" s="609">
        <v>2</v>
      </c>
      <c r="D52" s="609">
        <v>7</v>
      </c>
      <c r="E52" s="609">
        <v>2</v>
      </c>
      <c r="F52" s="609">
        <v>0</v>
      </c>
      <c r="G52" s="609">
        <v>2</v>
      </c>
      <c r="H52" s="609">
        <v>1</v>
      </c>
      <c r="I52" s="609">
        <v>2</v>
      </c>
      <c r="J52" s="609">
        <v>2</v>
      </c>
      <c r="K52" s="609">
        <v>0</v>
      </c>
      <c r="L52" s="609">
        <v>29</v>
      </c>
    </row>
    <row r="53" spans="1:12">
      <c r="A53" s="610">
        <v>2016</v>
      </c>
      <c r="B53" s="609">
        <v>4</v>
      </c>
      <c r="C53" s="609">
        <v>3</v>
      </c>
      <c r="D53" s="609">
        <v>3</v>
      </c>
      <c r="E53" s="609">
        <v>1</v>
      </c>
      <c r="F53" s="609">
        <v>6</v>
      </c>
      <c r="G53" s="609">
        <v>2</v>
      </c>
      <c r="H53" s="609">
        <v>2</v>
      </c>
      <c r="I53" s="609">
        <v>3</v>
      </c>
      <c r="J53" s="609">
        <v>4</v>
      </c>
      <c r="K53" s="609">
        <v>3</v>
      </c>
      <c r="L53" s="609">
        <v>34</v>
      </c>
    </row>
    <row r="54" spans="1:12">
      <c r="A54" s="610">
        <v>2017</v>
      </c>
      <c r="B54" s="609">
        <v>5</v>
      </c>
      <c r="C54" s="609">
        <v>5</v>
      </c>
      <c r="D54" s="609">
        <v>3</v>
      </c>
      <c r="E54" s="609">
        <v>2</v>
      </c>
      <c r="F54" s="609">
        <v>6</v>
      </c>
      <c r="G54" s="609">
        <v>1</v>
      </c>
      <c r="H54" s="609">
        <v>3</v>
      </c>
      <c r="I54" s="609">
        <v>4</v>
      </c>
      <c r="J54" s="609">
        <v>2</v>
      </c>
      <c r="K54" s="609">
        <v>2</v>
      </c>
      <c r="L54" s="609">
        <v>41</v>
      </c>
    </row>
    <row r="55" spans="1:12">
      <c r="A55" s="610">
        <v>2018</v>
      </c>
      <c r="B55" s="609">
        <v>2</v>
      </c>
      <c r="C55" s="609">
        <v>1</v>
      </c>
      <c r="D55" s="609">
        <v>2</v>
      </c>
      <c r="E55" s="609">
        <v>5</v>
      </c>
      <c r="F55" s="609">
        <v>3</v>
      </c>
      <c r="G55" s="609">
        <v>2</v>
      </c>
      <c r="H55" s="609">
        <v>1</v>
      </c>
      <c r="I55" s="609">
        <v>3</v>
      </c>
      <c r="J55" s="609">
        <v>2</v>
      </c>
      <c r="K55" s="609">
        <v>1</v>
      </c>
      <c r="L55" s="609">
        <v>27</v>
      </c>
    </row>
    <row r="56" spans="1:12">
      <c r="A56" s="228">
        <v>2019</v>
      </c>
      <c r="B56" s="229">
        <v>4</v>
      </c>
      <c r="C56" s="229">
        <v>2</v>
      </c>
      <c r="D56" s="229">
        <v>1</v>
      </c>
      <c r="E56" s="229">
        <v>4</v>
      </c>
      <c r="F56" s="229">
        <v>4</v>
      </c>
      <c r="G56" s="229">
        <v>3</v>
      </c>
      <c r="H56" s="229">
        <v>3</v>
      </c>
      <c r="I56" s="229"/>
      <c r="J56" s="229"/>
      <c r="K56" s="229"/>
      <c r="L56" s="229">
        <f>+SUM(B56:K56)</f>
        <v>21</v>
      </c>
    </row>
    <row r="58" spans="1:12" ht="30.75" customHeight="1">
      <c r="A58" s="737" t="s">
        <v>568</v>
      </c>
      <c r="B58" s="737"/>
      <c r="C58" s="737"/>
      <c r="D58" s="737"/>
      <c r="E58" s="737"/>
      <c r="F58" s="737"/>
      <c r="G58" s="737"/>
      <c r="H58" s="737"/>
      <c r="I58" s="737"/>
      <c r="J58" s="737"/>
    </row>
  </sheetData>
  <mergeCells count="8">
    <mergeCell ref="A58:J58"/>
    <mergeCell ref="A2:D2"/>
    <mergeCell ref="A4:D4"/>
    <mergeCell ref="F4:H4"/>
    <mergeCell ref="A27:D27"/>
    <mergeCell ref="A32:J32"/>
    <mergeCell ref="A34:N34"/>
    <mergeCell ref="A35:N35"/>
  </mergeCells>
  <printOptions horizontalCentered="1" verticalCentered="1"/>
  <pageMargins left="0" right="0" top="0" bottom="0" header="0.31496062992125984" footer="0.31496062992125984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workbookViewId="0">
      <selection activeCell="B15" sqref="B15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7">
      <c r="A1" s="161" t="s">
        <v>350</v>
      </c>
      <c r="B1" s="175"/>
      <c r="C1" s="175"/>
      <c r="D1" s="175"/>
      <c r="E1" s="175"/>
      <c r="F1" s="175"/>
    </row>
    <row r="2" spans="1:7" ht="15.75">
      <c r="A2" s="136" t="s">
        <v>351</v>
      </c>
      <c r="B2" s="175"/>
      <c r="C2" s="175"/>
      <c r="D2" s="175"/>
      <c r="E2" s="175"/>
      <c r="F2" s="175"/>
    </row>
    <row r="3" spans="1:7">
      <c r="A3" s="161"/>
      <c r="B3" s="175"/>
      <c r="C3" s="175"/>
      <c r="D3" s="175"/>
      <c r="E3" s="175"/>
      <c r="F3" s="175"/>
    </row>
    <row r="4" spans="1:7">
      <c r="A4" s="160" t="s">
        <v>248</v>
      </c>
      <c r="B4" s="188" t="s">
        <v>342</v>
      </c>
      <c r="C4" s="188" t="s">
        <v>343</v>
      </c>
      <c r="D4" s="188" t="s">
        <v>344</v>
      </c>
      <c r="E4" s="188" t="s">
        <v>345</v>
      </c>
      <c r="F4" s="188" t="s">
        <v>346</v>
      </c>
    </row>
    <row r="5" spans="1:7">
      <c r="A5" s="160"/>
      <c r="B5" s="188" t="s">
        <v>347</v>
      </c>
      <c r="C5" s="188"/>
      <c r="D5" s="188" t="s">
        <v>348</v>
      </c>
      <c r="E5" s="188" t="s">
        <v>347</v>
      </c>
      <c r="F5" s="188" t="s">
        <v>349</v>
      </c>
    </row>
    <row r="6" spans="1:7">
      <c r="A6" s="161">
        <v>2011</v>
      </c>
      <c r="B6" s="690">
        <v>58.66</v>
      </c>
      <c r="C6" s="690">
        <v>146.12</v>
      </c>
      <c r="D6" s="690">
        <v>70.680000000000007</v>
      </c>
      <c r="E6" s="690">
        <v>135.63</v>
      </c>
      <c r="F6" s="690">
        <v>411.09</v>
      </c>
      <c r="G6" s="262"/>
    </row>
    <row r="7" spans="1:7">
      <c r="A7" s="161">
        <v>2012</v>
      </c>
      <c r="B7" s="690">
        <v>441.66</v>
      </c>
      <c r="C7" s="690">
        <v>12.71</v>
      </c>
      <c r="D7" s="690">
        <v>571.66999999999996</v>
      </c>
      <c r="E7" s="690">
        <v>941.67</v>
      </c>
      <c r="F7" s="690">
        <v>1967.71</v>
      </c>
      <c r="G7" s="262"/>
    </row>
    <row r="8" spans="1:7">
      <c r="A8" s="161">
        <v>2013</v>
      </c>
      <c r="B8" s="690">
        <v>336.98</v>
      </c>
      <c r="C8" s="690">
        <v>11.91</v>
      </c>
      <c r="D8" s="690">
        <v>505.37</v>
      </c>
      <c r="E8" s="690">
        <v>809.47</v>
      </c>
      <c r="F8" s="690">
        <v>1663.73</v>
      </c>
      <c r="G8" s="262"/>
    </row>
    <row r="9" spans="1:7">
      <c r="A9" s="161">
        <v>2014</v>
      </c>
      <c r="B9" s="690">
        <v>372.45</v>
      </c>
      <c r="C9" s="690">
        <v>120.64</v>
      </c>
      <c r="D9" s="690">
        <v>528.97</v>
      </c>
      <c r="E9" s="690">
        <v>535.11</v>
      </c>
      <c r="F9" s="690">
        <v>1557.17</v>
      </c>
      <c r="G9" s="262"/>
    </row>
    <row r="10" spans="1:7">
      <c r="A10" s="161">
        <v>2015</v>
      </c>
      <c r="B10" s="690">
        <v>208.18</v>
      </c>
      <c r="C10" s="690">
        <v>198.71</v>
      </c>
      <c r="D10" s="690">
        <v>352.16</v>
      </c>
      <c r="E10" s="690">
        <v>344.16</v>
      </c>
      <c r="F10" s="690">
        <v>1103.2</v>
      </c>
      <c r="G10" s="262"/>
    </row>
    <row r="11" spans="1:7">
      <c r="A11" s="161">
        <v>2016</v>
      </c>
      <c r="B11" s="690">
        <v>236.43</v>
      </c>
      <c r="C11" s="690">
        <v>205.76</v>
      </c>
      <c r="D11" s="690">
        <v>519.58000000000004</v>
      </c>
      <c r="E11" s="690">
        <v>101.5</v>
      </c>
      <c r="F11" s="690">
        <v>1063.27</v>
      </c>
      <c r="G11" s="262"/>
    </row>
    <row r="12" spans="1:7">
      <c r="A12" s="161">
        <v>2017</v>
      </c>
      <c r="B12" s="691">
        <v>638.01203592000002</v>
      </c>
      <c r="C12" s="691">
        <v>260.90940907000004</v>
      </c>
      <c r="D12" s="691">
        <v>808.82568502999993</v>
      </c>
      <c r="E12" s="691">
        <v>66.167433000000003</v>
      </c>
      <c r="F12" s="691">
        <v>1773.9145630200001</v>
      </c>
      <c r="G12" s="262"/>
    </row>
    <row r="13" spans="1:7">
      <c r="A13" s="161">
        <v>2018</v>
      </c>
      <c r="B13" s="691">
        <v>770.44</v>
      </c>
      <c r="C13" s="691">
        <v>267.08999999999997</v>
      </c>
      <c r="D13" s="691">
        <v>980.07</v>
      </c>
      <c r="E13" s="691">
        <v>88.32</v>
      </c>
      <c r="F13" s="691">
        <f>SUM(B13:E13)</f>
        <v>2105.92</v>
      </c>
      <c r="G13" s="262"/>
    </row>
    <row r="14" spans="1:7">
      <c r="A14" s="167" t="s">
        <v>525</v>
      </c>
      <c r="B14" s="692">
        <f>SUM(B15:B21)</f>
        <v>276.79999999999995</v>
      </c>
      <c r="C14" s="692">
        <f>SUM(C15:C21)</f>
        <v>377.90774712999996</v>
      </c>
      <c r="D14" s="692">
        <f>SUM(D15:D21)</f>
        <v>397.23715499000002</v>
      </c>
      <c r="E14" s="692">
        <f>SUM(E15:E21)</f>
        <v>30.124879960000001</v>
      </c>
      <c r="F14" s="692">
        <f>SUM(F15:F21)</f>
        <v>1082.0697820800001</v>
      </c>
    </row>
    <row r="15" spans="1:7">
      <c r="A15" s="161" t="s">
        <v>137</v>
      </c>
      <c r="B15" s="693">
        <v>0</v>
      </c>
      <c r="C15" s="693">
        <v>11.426939990000001</v>
      </c>
      <c r="D15" s="693">
        <v>0</v>
      </c>
      <c r="E15" s="693">
        <v>0</v>
      </c>
      <c r="F15" s="691">
        <f t="shared" ref="F15:F21" si="0">SUM(B15:E15)</f>
        <v>11.426939990000001</v>
      </c>
      <c r="G15" s="263"/>
    </row>
    <row r="16" spans="1:7">
      <c r="A16" s="161" t="s">
        <v>138</v>
      </c>
      <c r="B16" s="693">
        <v>59.3</v>
      </c>
      <c r="C16" s="693">
        <v>26.161915019999999</v>
      </c>
      <c r="D16" s="693">
        <v>88.49270405</v>
      </c>
      <c r="E16" s="693">
        <v>0</v>
      </c>
      <c r="F16" s="691">
        <f t="shared" si="0"/>
        <v>173.95461906999998</v>
      </c>
      <c r="G16" s="263"/>
    </row>
    <row r="17" spans="1:13">
      <c r="A17" s="161" t="s">
        <v>139</v>
      </c>
      <c r="B17" s="693">
        <v>78.099999999999994</v>
      </c>
      <c r="C17" s="693">
        <v>20.050967</v>
      </c>
      <c r="D17" s="693">
        <v>116.78598893</v>
      </c>
      <c r="E17" s="693">
        <v>22.118126960000001</v>
      </c>
      <c r="F17" s="691">
        <f t="shared" si="0"/>
        <v>237.05508289000002</v>
      </c>
      <c r="G17" s="263"/>
      <c r="H17" s="653"/>
      <c r="I17" s="653"/>
      <c r="J17" s="653"/>
      <c r="K17" s="653"/>
      <c r="L17" s="653"/>
      <c r="M17" s="653"/>
    </row>
    <row r="18" spans="1:13">
      <c r="A18" s="161" t="s">
        <v>140</v>
      </c>
      <c r="B18" s="693">
        <v>0</v>
      </c>
      <c r="C18" s="693">
        <v>22.847695100000003</v>
      </c>
      <c r="D18" s="693">
        <v>0</v>
      </c>
      <c r="E18" s="693">
        <v>0</v>
      </c>
      <c r="F18" s="691">
        <f t="shared" si="0"/>
        <v>22.847695100000003</v>
      </c>
      <c r="G18" s="263"/>
    </row>
    <row r="19" spans="1:13">
      <c r="A19" s="161" t="s">
        <v>141</v>
      </c>
      <c r="B19" s="693">
        <v>73.099999999999994</v>
      </c>
      <c r="C19" s="693">
        <v>221.78845898999998</v>
      </c>
      <c r="D19" s="693">
        <v>88.141457060000008</v>
      </c>
      <c r="E19" s="693">
        <v>0</v>
      </c>
      <c r="F19" s="691">
        <f t="shared" si="0"/>
        <v>383.02991605</v>
      </c>
      <c r="G19" s="263"/>
    </row>
    <row r="20" spans="1:13">
      <c r="A20" s="161" t="s">
        <v>142</v>
      </c>
      <c r="B20" s="693">
        <v>66.3</v>
      </c>
      <c r="C20" s="693">
        <v>32.631771030000003</v>
      </c>
      <c r="D20" s="693">
        <v>103.81700495</v>
      </c>
      <c r="E20" s="693">
        <v>8.0067529999999998</v>
      </c>
      <c r="F20" s="691">
        <f t="shared" si="0"/>
        <v>210.75552898000001</v>
      </c>
      <c r="G20" s="263"/>
    </row>
    <row r="21" spans="1:13">
      <c r="A21" s="161" t="s">
        <v>143</v>
      </c>
      <c r="B21" s="693">
        <v>0</v>
      </c>
      <c r="C21" s="693">
        <v>43</v>
      </c>
      <c r="D21" s="693">
        <v>0</v>
      </c>
      <c r="E21" s="693">
        <v>0</v>
      </c>
      <c r="F21" s="691">
        <f t="shared" si="0"/>
        <v>43</v>
      </c>
      <c r="G21" s="263"/>
    </row>
    <row r="22" spans="1:13">
      <c r="A22" s="164" t="s">
        <v>346</v>
      </c>
      <c r="B22" s="694">
        <f>SUM(B6:B14)</f>
        <v>3339.6120359200004</v>
      </c>
      <c r="C22" s="694">
        <f>SUM(C6:C14)</f>
        <v>1601.7571562000001</v>
      </c>
      <c r="D22" s="694">
        <f>SUM(D6:D14)</f>
        <v>4734.5628400199994</v>
      </c>
      <c r="E22" s="694">
        <f>SUM(E6:E14)</f>
        <v>3052.15231296</v>
      </c>
      <c r="F22" s="694">
        <f>SUM(F6:F14)</f>
        <v>12728.0743451</v>
      </c>
    </row>
    <row r="23" spans="1:13">
      <c r="B23" s="260"/>
      <c r="C23" s="260"/>
      <c r="D23" s="260"/>
      <c r="E23" s="260"/>
      <c r="F23" s="260"/>
    </row>
    <row r="24" spans="1:13" ht="28.5" customHeight="1">
      <c r="A24" s="743" t="s">
        <v>526</v>
      </c>
      <c r="B24" s="743"/>
      <c r="C24" s="743"/>
      <c r="D24" s="743"/>
      <c r="E24" s="743"/>
      <c r="F24" s="743"/>
    </row>
  </sheetData>
  <mergeCells count="1">
    <mergeCell ref="A24:F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50"/>
  </sheetPr>
  <dimension ref="A1:O47"/>
  <sheetViews>
    <sheetView showGridLines="0" view="pageBreakPreview" zoomScaleNormal="100" zoomScaleSheetLayoutView="100" workbookViewId="0">
      <selection activeCell="B38" sqref="B38"/>
    </sheetView>
  </sheetViews>
  <sheetFormatPr baseColWidth="10" defaultColWidth="11.5703125" defaultRowHeight="12"/>
  <cols>
    <col min="1" max="1" width="17" style="140" customWidth="1"/>
    <col min="2" max="3" width="17.28515625" style="141" customWidth="1"/>
    <col min="4" max="10" width="17.28515625" style="139" customWidth="1"/>
    <col min="11" max="11" width="17.28515625" style="140" customWidth="1"/>
    <col min="12" max="12" width="17.85546875" style="140" bestFit="1" customWidth="1"/>
    <col min="13" max="13" width="14.5703125" style="140" customWidth="1"/>
    <col min="14" max="16384" width="11.5703125" style="140"/>
  </cols>
  <sheetData>
    <row r="1" spans="1:15" ht="12.75">
      <c r="A1" s="220" t="s">
        <v>326</v>
      </c>
      <c r="B1" s="208"/>
      <c r="C1" s="208"/>
      <c r="D1" s="209"/>
      <c r="E1" s="209"/>
      <c r="F1" s="209"/>
      <c r="G1" s="209"/>
      <c r="H1" s="209"/>
      <c r="I1" s="209"/>
      <c r="J1" s="209"/>
    </row>
    <row r="2" spans="1:15" ht="31.5" customHeight="1">
      <c r="A2" s="695" t="s">
        <v>327</v>
      </c>
      <c r="B2" s="695"/>
      <c r="C2" s="695"/>
      <c r="D2" s="695"/>
      <c r="E2" s="695"/>
      <c r="F2" s="695"/>
      <c r="G2" s="695"/>
      <c r="H2" s="695"/>
      <c r="I2" s="695"/>
      <c r="J2" s="586"/>
    </row>
    <row r="3" spans="1:15">
      <c r="C3" s="139"/>
    </row>
    <row r="4" spans="1:15" ht="12.75">
      <c r="A4" s="211" t="s">
        <v>299</v>
      </c>
      <c r="B4" s="221">
        <v>2010</v>
      </c>
      <c r="C4" s="221">
        <v>2011</v>
      </c>
      <c r="D4" s="221">
        <v>2012</v>
      </c>
      <c r="E4" s="221">
        <v>2013</v>
      </c>
      <c r="F4" s="221">
        <v>2014</v>
      </c>
      <c r="G4" s="221">
        <v>2015</v>
      </c>
      <c r="H4" s="221">
        <v>2016</v>
      </c>
      <c r="I4" s="221">
        <v>2017</v>
      </c>
      <c r="J4" s="266">
        <v>2018</v>
      </c>
      <c r="K4" s="266" t="s">
        <v>462</v>
      </c>
    </row>
    <row r="5" spans="1:15" ht="12.75">
      <c r="A5" s="212" t="s">
        <v>300</v>
      </c>
      <c r="B5" s="213">
        <v>2917749.7190824146</v>
      </c>
      <c r="C5" s="213">
        <v>2885886.5143818362</v>
      </c>
      <c r="D5" s="213">
        <v>2599069.3519712551</v>
      </c>
      <c r="E5" s="213">
        <v>1825852.0229200001</v>
      </c>
      <c r="F5" s="213">
        <v>1957001.2064799997</v>
      </c>
      <c r="G5" s="213">
        <v>2181241.04</v>
      </c>
      <c r="H5" s="213">
        <v>1553578.77</v>
      </c>
      <c r="I5" s="213">
        <v>1936562.98459</v>
      </c>
      <c r="J5" s="213">
        <v>1963366.5351999998</v>
      </c>
      <c r="K5" s="213">
        <f>'12. TRANSFERENCIAS 2'!K6+'12. TRANSFERENCIAS 2'!K32+'12. TRANSFERENCIAS 2'!K58</f>
        <v>1360584.1961000001</v>
      </c>
      <c r="L5" s="96"/>
      <c r="M5" s="631"/>
      <c r="O5" s="631"/>
    </row>
    <row r="6" spans="1:15" ht="12.75">
      <c r="A6" s="212" t="s">
        <v>301</v>
      </c>
      <c r="B6" s="213">
        <v>794731907.03502786</v>
      </c>
      <c r="C6" s="213">
        <v>770582075.2986815</v>
      </c>
      <c r="D6" s="213">
        <v>1015864460.7110069</v>
      </c>
      <c r="E6" s="213">
        <v>1019235893.7081801</v>
      </c>
      <c r="F6" s="213">
        <v>748108985.37879992</v>
      </c>
      <c r="G6" s="213">
        <v>434978723.07999998</v>
      </c>
      <c r="H6" s="213">
        <v>397241204.52999997</v>
      </c>
      <c r="I6" s="213">
        <v>750902788.65413082</v>
      </c>
      <c r="J6" s="213">
        <v>1516816729.6351998</v>
      </c>
      <c r="K6" s="213">
        <f>'12. TRANSFERENCIAS 2'!K7+'12. TRANSFERENCIAS 2'!K33+'12. TRANSFERENCIAS 2'!K59</f>
        <v>1245299411.7385476</v>
      </c>
      <c r="L6" s="96"/>
      <c r="M6" s="631"/>
      <c r="O6" s="631"/>
    </row>
    <row r="7" spans="1:15" ht="12.75">
      <c r="A7" s="212" t="s">
        <v>302</v>
      </c>
      <c r="B7" s="213">
        <v>7456590.0871504145</v>
      </c>
      <c r="C7" s="213">
        <v>10352473.908096461</v>
      </c>
      <c r="D7" s="213">
        <v>16258265.793091137</v>
      </c>
      <c r="E7" s="213">
        <v>23194328.631980002</v>
      </c>
      <c r="F7" s="213">
        <v>12359816.467359999</v>
      </c>
      <c r="G7" s="213">
        <v>12761019.199999999</v>
      </c>
      <c r="H7" s="213">
        <v>108657238.78999999</v>
      </c>
      <c r="I7" s="213">
        <v>312005052.26177514</v>
      </c>
      <c r="J7" s="213">
        <v>274351742.08719999</v>
      </c>
      <c r="K7" s="213">
        <f>'12. TRANSFERENCIAS 2'!K8+'12. TRANSFERENCIAS 2'!K34+'12. TRANSFERENCIAS 2'!K60</f>
        <v>140287573.54617348</v>
      </c>
      <c r="L7" s="96"/>
      <c r="M7" s="631"/>
      <c r="O7" s="631"/>
    </row>
    <row r="8" spans="1:15" ht="12.75">
      <c r="A8" s="212" t="s">
        <v>303</v>
      </c>
      <c r="B8" s="213">
        <v>412482426.79868722</v>
      </c>
      <c r="C8" s="213">
        <v>743425104.30328166</v>
      </c>
      <c r="D8" s="213">
        <v>834558660.0002594</v>
      </c>
      <c r="E8" s="213">
        <v>495471646.73208004</v>
      </c>
      <c r="F8" s="213">
        <v>466127959.44327992</v>
      </c>
      <c r="G8" s="213">
        <v>453708276.44</v>
      </c>
      <c r="H8" s="213">
        <v>399551676.36000001</v>
      </c>
      <c r="I8" s="213">
        <v>528519880.00192571</v>
      </c>
      <c r="J8" s="213">
        <v>853908303.20840001</v>
      </c>
      <c r="K8" s="213">
        <f>'12. TRANSFERENCIAS 2'!K9+'12. TRANSFERENCIAS 2'!K35+'12. TRANSFERENCIAS 2'!K61</f>
        <v>777627181.58122635</v>
      </c>
      <c r="L8" s="96"/>
      <c r="M8" s="631"/>
      <c r="O8" s="631"/>
    </row>
    <row r="9" spans="1:15" ht="12.75">
      <c r="A9" s="212" t="s">
        <v>304</v>
      </c>
      <c r="B9" s="213">
        <v>56291528.187267631</v>
      </c>
      <c r="C9" s="213">
        <v>93335995.644704983</v>
      </c>
      <c r="D9" s="213">
        <v>103933365.26069061</v>
      </c>
      <c r="E9" s="213">
        <v>35571156.517959997</v>
      </c>
      <c r="F9" s="213">
        <v>22621632.429839998</v>
      </c>
      <c r="G9" s="213">
        <v>31112361.829999998</v>
      </c>
      <c r="H9" s="213">
        <v>39934273.920000002</v>
      </c>
      <c r="I9" s="213">
        <v>39870273.374913946</v>
      </c>
      <c r="J9" s="213">
        <v>64304295.1052</v>
      </c>
      <c r="K9" s="213">
        <f>'12. TRANSFERENCIAS 2'!K10+'12. TRANSFERENCIAS 2'!K36+'12. TRANSFERENCIAS 2'!K62</f>
        <v>39247410.532286853</v>
      </c>
      <c r="L9" s="96"/>
      <c r="M9" s="631"/>
      <c r="O9" s="631"/>
    </row>
    <row r="10" spans="1:15" ht="12.75">
      <c r="A10" s="212" t="s">
        <v>305</v>
      </c>
      <c r="B10" s="213">
        <v>578828906.18651068</v>
      </c>
      <c r="C10" s="213">
        <v>618864290.54276061</v>
      </c>
      <c r="D10" s="213">
        <v>655256210.66507769</v>
      </c>
      <c r="E10" s="213">
        <v>708936866.67443991</v>
      </c>
      <c r="F10" s="213">
        <v>440433262.44224</v>
      </c>
      <c r="G10" s="213">
        <v>355183970.54999995</v>
      </c>
      <c r="H10" s="213">
        <v>321085333.85000002</v>
      </c>
      <c r="I10" s="213">
        <v>269863128.85069102</v>
      </c>
      <c r="J10" s="213">
        <v>191059453.63999999</v>
      </c>
      <c r="K10" s="213">
        <f>'12. TRANSFERENCIAS 2'!K11+'12. TRANSFERENCIAS 2'!K37+'12. TRANSFERENCIAS 2'!K63</f>
        <v>135603404.02377856</v>
      </c>
      <c r="L10" s="96"/>
      <c r="M10" s="631"/>
      <c r="O10" s="631"/>
    </row>
    <row r="11" spans="1:15" ht="12.75">
      <c r="A11" s="212" t="s">
        <v>306</v>
      </c>
      <c r="B11" s="213">
        <v>22442.175658171251</v>
      </c>
      <c r="C11" s="213">
        <v>5142.9157128230454</v>
      </c>
      <c r="D11" s="213">
        <v>8691.0249344109852</v>
      </c>
      <c r="E11" s="213">
        <v>17994.093239999998</v>
      </c>
      <c r="F11" s="213">
        <v>16281.536479999999</v>
      </c>
      <c r="G11" s="213">
        <v>47933.94</v>
      </c>
      <c r="H11" s="213">
        <v>33929.919999999998</v>
      </c>
      <c r="I11" s="213">
        <v>24759.048299999999</v>
      </c>
      <c r="J11" s="213">
        <v>31494.890800000001</v>
      </c>
      <c r="K11" s="213">
        <f>'12. TRANSFERENCIAS 2'!K12+'12. TRANSFERENCIAS 2'!K38+'12. TRANSFERENCIAS 2'!K64</f>
        <v>17957.53</v>
      </c>
      <c r="L11" s="96"/>
      <c r="M11" s="631"/>
      <c r="O11" s="631"/>
    </row>
    <row r="12" spans="1:15" ht="12.75">
      <c r="A12" s="212" t="s">
        <v>307</v>
      </c>
      <c r="B12" s="213">
        <v>130630809.76498613</v>
      </c>
      <c r="C12" s="213">
        <v>219739294.43000156</v>
      </c>
      <c r="D12" s="213">
        <v>396420696.80841982</v>
      </c>
      <c r="E12" s="213">
        <v>68682450.3002</v>
      </c>
      <c r="F12" s="213">
        <v>150877029.19295999</v>
      </c>
      <c r="G12" s="213">
        <v>241732042.68000001</v>
      </c>
      <c r="H12" s="213">
        <v>174060577.88</v>
      </c>
      <c r="I12" s="213">
        <v>220807925.0292407</v>
      </c>
      <c r="J12" s="213">
        <v>379695784.07879996</v>
      </c>
      <c r="K12" s="213">
        <f>'12. TRANSFERENCIAS 2'!K13+'12. TRANSFERENCIAS 2'!K39+'12. TRANSFERENCIAS 2'!K65</f>
        <v>316103181.24977726</v>
      </c>
      <c r="L12" s="96"/>
      <c r="M12" s="631"/>
      <c r="O12" s="631"/>
    </row>
    <row r="13" spans="1:15" ht="12.75">
      <c r="A13" s="212" t="s">
        <v>308</v>
      </c>
      <c r="B13" s="213">
        <v>22869908.83790103</v>
      </c>
      <c r="C13" s="213">
        <v>37913552.780751623</v>
      </c>
      <c r="D13" s="213">
        <v>33372077.099185344</v>
      </c>
      <c r="E13" s="213">
        <v>24907916.53678</v>
      </c>
      <c r="F13" s="213">
        <v>18203655.44184</v>
      </c>
      <c r="G13" s="213">
        <v>19226095.850000001</v>
      </c>
      <c r="H13" s="213">
        <v>15202766.92</v>
      </c>
      <c r="I13" s="213">
        <v>15521295.794381678</v>
      </c>
      <c r="J13" s="213">
        <v>18083554.416000001</v>
      </c>
      <c r="K13" s="213">
        <f>'12. TRANSFERENCIAS 2'!K14+'12. TRANSFERENCIAS 2'!K40+'12. TRANSFERENCIAS 2'!K66</f>
        <v>12821363.894908002</v>
      </c>
      <c r="L13" s="96"/>
      <c r="M13" s="631"/>
      <c r="O13" s="631"/>
    </row>
    <row r="14" spans="1:15" ht="12.75">
      <c r="A14" s="212" t="s">
        <v>309</v>
      </c>
      <c r="B14" s="213">
        <v>4586447.4102538563</v>
      </c>
      <c r="C14" s="213">
        <v>8485729.9313526191</v>
      </c>
      <c r="D14" s="213">
        <v>7778782.4031547066</v>
      </c>
      <c r="E14" s="213">
        <v>5030770.7491999995</v>
      </c>
      <c r="F14" s="213">
        <v>4481267.1912000002</v>
      </c>
      <c r="G14" s="213">
        <v>6282684.9800000004</v>
      </c>
      <c r="H14" s="213">
        <v>5384865.1400000006</v>
      </c>
      <c r="I14" s="213">
        <v>11058731.944498029</v>
      </c>
      <c r="J14" s="213">
        <v>23232458.770800002</v>
      </c>
      <c r="K14" s="213">
        <f>'12. TRANSFERENCIAS 2'!K15+'12. TRANSFERENCIAS 2'!K41+'12. TRANSFERENCIAS 2'!K67</f>
        <v>11445731.68255702</v>
      </c>
      <c r="L14" s="96"/>
      <c r="M14" s="631"/>
      <c r="O14" s="631"/>
    </row>
    <row r="15" spans="1:15" ht="12.75">
      <c r="A15" s="212" t="s">
        <v>310</v>
      </c>
      <c r="B15" s="213">
        <v>83859562.307208538</v>
      </c>
      <c r="C15" s="213">
        <v>235060437.44280097</v>
      </c>
      <c r="D15" s="213">
        <v>401195537.72356755</v>
      </c>
      <c r="E15" s="213">
        <v>230490249.6651406</v>
      </c>
      <c r="F15" s="213">
        <v>288055484.15719998</v>
      </c>
      <c r="G15" s="213">
        <v>145700263.68000001</v>
      </c>
      <c r="H15" s="213">
        <v>73677188.570000008</v>
      </c>
      <c r="I15" s="213">
        <v>121724599.81236839</v>
      </c>
      <c r="J15" s="213">
        <v>185775481.55600002</v>
      </c>
      <c r="K15" s="213">
        <f>'12. TRANSFERENCIAS 2'!K16+'12. TRANSFERENCIAS 2'!K42+'12. TRANSFERENCIAS 2'!K68</f>
        <v>117782036.59801565</v>
      </c>
      <c r="L15" s="96"/>
      <c r="M15" s="631"/>
      <c r="O15" s="631"/>
    </row>
    <row r="16" spans="1:15" ht="12.75">
      <c r="A16" s="212" t="s">
        <v>311</v>
      </c>
      <c r="B16" s="213">
        <v>104704001.50625034</v>
      </c>
      <c r="C16" s="213">
        <v>136496760.66062248</v>
      </c>
      <c r="D16" s="213">
        <v>129925948.67495766</v>
      </c>
      <c r="E16" s="213">
        <v>93695808.049779996</v>
      </c>
      <c r="F16" s="213">
        <v>45498783.514799997</v>
      </c>
      <c r="G16" s="213">
        <v>66478640.479999997</v>
      </c>
      <c r="H16" s="213">
        <v>60847155.50999999</v>
      </c>
      <c r="I16" s="213">
        <v>102871017.98461364</v>
      </c>
      <c r="J16" s="213">
        <v>186019535.89359999</v>
      </c>
      <c r="K16" s="213">
        <f>'12. TRANSFERENCIAS 2'!K17+'12. TRANSFERENCIAS 2'!K43+'12. TRANSFERENCIAS 2'!K69</f>
        <v>132174043.60003631</v>
      </c>
      <c r="L16" s="96"/>
      <c r="M16" s="631"/>
      <c r="O16" s="631"/>
    </row>
    <row r="17" spans="1:15" ht="12.75">
      <c r="A17" s="212" t="s">
        <v>312</v>
      </c>
      <c r="B17" s="213">
        <v>475092520.04335213</v>
      </c>
      <c r="C17" s="213">
        <v>533515484.93588352</v>
      </c>
      <c r="D17" s="213">
        <v>607324121.99845195</v>
      </c>
      <c r="E17" s="213">
        <v>601975758.16471994</v>
      </c>
      <c r="F17" s="213">
        <v>408796725.38536</v>
      </c>
      <c r="G17" s="213">
        <v>345426174.19</v>
      </c>
      <c r="H17" s="213">
        <v>310235381.41000003</v>
      </c>
      <c r="I17" s="213">
        <v>317733876.33502603</v>
      </c>
      <c r="J17" s="213">
        <v>313451982.47080004</v>
      </c>
      <c r="K17" s="213">
        <f>'12. TRANSFERENCIAS 2'!K18+'12. TRANSFERENCIAS 2'!K44+'12. TRANSFERENCIAS 2'!K70</f>
        <v>259208319.71594769</v>
      </c>
      <c r="L17" s="96"/>
      <c r="M17" s="631"/>
      <c r="O17" s="631"/>
    </row>
    <row r="18" spans="1:15" ht="12.75">
      <c r="A18" s="212" t="s">
        <v>313</v>
      </c>
      <c r="B18" s="213">
        <v>1663173.2381679008</v>
      </c>
      <c r="C18" s="213">
        <v>2417239.194722211</v>
      </c>
      <c r="D18" s="213">
        <v>2208583.4198764423</v>
      </c>
      <c r="E18" s="213">
        <v>1739908.2035400001</v>
      </c>
      <c r="F18" s="213">
        <v>2045578.206</v>
      </c>
      <c r="G18" s="213">
        <v>2821838.08</v>
      </c>
      <c r="H18" s="213">
        <v>2970444.14</v>
      </c>
      <c r="I18" s="213">
        <v>2901145.3169399998</v>
      </c>
      <c r="J18" s="213">
        <v>2468555.1771999998</v>
      </c>
      <c r="K18" s="213">
        <f>'12. TRANSFERENCIAS 2'!K19+'12. TRANSFERENCIAS 2'!K45+'12. TRANSFERENCIAS 2'!K71</f>
        <v>961441.98438842723</v>
      </c>
      <c r="L18" s="96"/>
      <c r="M18" s="631"/>
      <c r="O18" s="631"/>
    </row>
    <row r="19" spans="1:15" ht="12.75">
      <c r="A19" s="212" t="s">
        <v>314</v>
      </c>
      <c r="B19" s="213">
        <v>117783126.9414579</v>
      </c>
      <c r="C19" s="213">
        <v>186330859.10603899</v>
      </c>
      <c r="D19" s="213">
        <v>199901479.13317117</v>
      </c>
      <c r="E19" s="213">
        <v>145750026.01084</v>
      </c>
      <c r="F19" s="213">
        <v>91464145.697760001</v>
      </c>
      <c r="G19" s="213">
        <v>132132732.88</v>
      </c>
      <c r="H19" s="213">
        <v>87032168.520000011</v>
      </c>
      <c r="I19" s="213">
        <v>130941148.43981849</v>
      </c>
      <c r="J19" s="213">
        <v>161592327.90439999</v>
      </c>
      <c r="K19" s="213">
        <f>'12. TRANSFERENCIAS 2'!K20+'12. TRANSFERENCIAS 2'!K46+'12. TRANSFERENCIAS 2'!K72</f>
        <v>136857761.9889836</v>
      </c>
      <c r="L19" s="96"/>
      <c r="M19" s="631"/>
      <c r="O19" s="631"/>
    </row>
    <row r="20" spans="1:15" ht="12.75">
      <c r="A20" s="212" t="s">
        <v>315</v>
      </c>
      <c r="B20" s="213">
        <v>114580.23345233868</v>
      </c>
      <c r="C20" s="213">
        <v>488981.38280839717</v>
      </c>
      <c r="D20" s="213">
        <v>589887.75891903555</v>
      </c>
      <c r="E20" s="213">
        <v>414056.74178000004</v>
      </c>
      <c r="F20" s="213">
        <v>465466.93167999998</v>
      </c>
      <c r="G20" s="213">
        <v>486813</v>
      </c>
      <c r="H20" s="213">
        <v>105507</v>
      </c>
      <c r="I20" s="213">
        <v>137411.74225000001</v>
      </c>
      <c r="J20" s="213">
        <v>51408</v>
      </c>
      <c r="K20" s="213">
        <f>'12. TRANSFERENCIAS 2'!K21+'12. TRANSFERENCIAS 2'!K47+'12. TRANSFERENCIAS 2'!K73</f>
        <v>73279.5625</v>
      </c>
      <c r="L20" s="96"/>
      <c r="M20" s="631"/>
      <c r="O20" s="631"/>
    </row>
    <row r="21" spans="1:15" ht="12.75">
      <c r="A21" s="212" t="s">
        <v>316</v>
      </c>
      <c r="B21" s="213">
        <v>1986445.1567431935</v>
      </c>
      <c r="C21" s="213">
        <v>2207435.8189031449</v>
      </c>
      <c r="D21" s="213">
        <v>3050291.1766951731</v>
      </c>
      <c r="E21" s="213">
        <v>5120161.9310600003</v>
      </c>
      <c r="F21" s="213">
        <v>4484740.0181599995</v>
      </c>
      <c r="G21" s="213">
        <v>5576767.3899999997</v>
      </c>
      <c r="H21" s="213">
        <v>7070180.7599999998</v>
      </c>
      <c r="I21" s="213">
        <v>6498758.7072200002</v>
      </c>
      <c r="J21" s="213">
        <v>6204970.2739999993</v>
      </c>
      <c r="K21" s="213">
        <f>'12. TRANSFERENCIAS 2'!K22+'12. TRANSFERENCIAS 2'!K48+'12. TRANSFERENCIAS 2'!K74</f>
        <v>3830477.8415000001</v>
      </c>
      <c r="L21" s="96"/>
      <c r="M21" s="631"/>
      <c r="O21" s="631"/>
    </row>
    <row r="22" spans="1:15" ht="12.75">
      <c r="A22" s="212" t="s">
        <v>317</v>
      </c>
      <c r="B22" s="213">
        <v>345257084.74441558</v>
      </c>
      <c r="C22" s="213">
        <v>500118580.71051222</v>
      </c>
      <c r="D22" s="213">
        <v>421321618.06921977</v>
      </c>
      <c r="E22" s="213">
        <v>362196812.37268001</v>
      </c>
      <c r="F22" s="213">
        <v>303773208.22975999</v>
      </c>
      <c r="G22" s="213">
        <v>287963588.88</v>
      </c>
      <c r="H22" s="213">
        <v>225809459.65000001</v>
      </c>
      <c r="I22" s="213">
        <v>129278778.82423852</v>
      </c>
      <c r="J22" s="213">
        <v>216967621.866</v>
      </c>
      <c r="K22" s="213">
        <f>'12. TRANSFERENCIAS 2'!K23+'12. TRANSFERENCIAS 2'!K49+'12. TRANSFERENCIAS 2'!K75</f>
        <v>238301654.24692231</v>
      </c>
      <c r="L22" s="96"/>
      <c r="M22" s="631"/>
      <c r="O22" s="631"/>
    </row>
    <row r="23" spans="1:15" ht="12.75">
      <c r="A23" s="212" t="s">
        <v>318</v>
      </c>
      <c r="B23" s="213">
        <v>206278602.87626642</v>
      </c>
      <c r="C23" s="213">
        <v>261270046.13078004</v>
      </c>
      <c r="D23" s="213">
        <v>227450185.27691138</v>
      </c>
      <c r="E23" s="213">
        <v>128872727.13410001</v>
      </c>
      <c r="F23" s="213">
        <v>85954084.441439986</v>
      </c>
      <c r="G23" s="213">
        <v>93811156.810000002</v>
      </c>
      <c r="H23" s="213">
        <v>43139786.120000005</v>
      </c>
      <c r="I23" s="213">
        <v>80428379.951815233</v>
      </c>
      <c r="J23" s="213">
        <v>110838151.89879999</v>
      </c>
      <c r="K23" s="213">
        <f>'12. TRANSFERENCIAS 2'!K24+'12. TRANSFERENCIAS 2'!K50+'12. TRANSFERENCIAS 2'!K76</f>
        <v>89905344.661623746</v>
      </c>
      <c r="L23" s="96"/>
      <c r="M23" s="631"/>
      <c r="O23" s="631"/>
    </row>
    <row r="24" spans="1:15" ht="12.75">
      <c r="A24" s="212" t="s">
        <v>319</v>
      </c>
      <c r="B24" s="213">
        <v>5306423.1324795112</v>
      </c>
      <c r="C24" s="213">
        <v>5455625.2764978996</v>
      </c>
      <c r="D24" s="213">
        <v>6632227.9950636607</v>
      </c>
      <c r="E24" s="213">
        <v>12665687.461540002</v>
      </c>
      <c r="F24" s="213">
        <v>11693265.65992</v>
      </c>
      <c r="G24" s="213">
        <v>8850417.8399999999</v>
      </c>
      <c r="H24" s="213">
        <v>40099774.140000001</v>
      </c>
      <c r="I24" s="213">
        <v>13834884.511889234</v>
      </c>
      <c r="J24" s="213">
        <v>9555499.3039999995</v>
      </c>
      <c r="K24" s="213">
        <f>'12. TRANSFERENCIAS 2'!K25+'12. TRANSFERENCIAS 2'!K51+'12. TRANSFERENCIAS 2'!K77</f>
        <v>6366632.9450391252</v>
      </c>
      <c r="L24" s="96"/>
      <c r="M24" s="631"/>
      <c r="O24" s="631"/>
    </row>
    <row r="25" spans="1:15" ht="12.75">
      <c r="A25" s="212" t="s">
        <v>320</v>
      </c>
      <c r="B25" s="213">
        <v>260812911.4911198</v>
      </c>
      <c r="C25" s="213">
        <v>397361014.50526154</v>
      </c>
      <c r="D25" s="213">
        <v>377115469.72351629</v>
      </c>
      <c r="E25" s="213">
        <v>275624663.42460001</v>
      </c>
      <c r="F25" s="213">
        <v>237485100.12136</v>
      </c>
      <c r="G25" s="213">
        <v>177276591.92000002</v>
      </c>
      <c r="H25" s="213">
        <v>122134194.34999999</v>
      </c>
      <c r="I25" s="213">
        <v>136613880.79370436</v>
      </c>
      <c r="J25" s="213">
        <v>134045877.25479999</v>
      </c>
      <c r="K25" s="213">
        <f>'12. TRANSFERENCIAS 2'!K26+'12. TRANSFERENCIAS 2'!K52+'12. TRANSFERENCIAS 2'!K78</f>
        <v>92659131.99173969</v>
      </c>
      <c r="L25" s="96"/>
      <c r="M25" s="631"/>
      <c r="O25" s="631"/>
    </row>
    <row r="26" spans="1:15" ht="12.75">
      <c r="A26" s="212" t="s">
        <v>321</v>
      </c>
      <c r="B26" s="213">
        <v>1383843.2131051037</v>
      </c>
      <c r="C26" s="213">
        <v>1561706.4410984239</v>
      </c>
      <c r="D26" s="213">
        <v>2013543.8280217585</v>
      </c>
      <c r="E26" s="213">
        <v>1576367.9918800001</v>
      </c>
      <c r="F26" s="213">
        <v>3115735.1436799997</v>
      </c>
      <c r="G26" s="213">
        <v>2117818.94</v>
      </c>
      <c r="H26" s="213">
        <v>2559411.2400000002</v>
      </c>
      <c r="I26" s="213">
        <v>2436367.1838600002</v>
      </c>
      <c r="J26" s="213">
        <v>2276929.5</v>
      </c>
      <c r="K26" s="213">
        <f>'12. TRANSFERENCIAS 2'!K27+'12. TRANSFERENCIAS 2'!K53+'12. TRANSFERENCIAS 2'!K79</f>
        <v>1625662.3346999998</v>
      </c>
      <c r="L26" s="96"/>
      <c r="M26" s="631"/>
      <c r="O26" s="631"/>
    </row>
    <row r="27" spans="1:15" ht="12.75">
      <c r="A27" s="212" t="s">
        <v>322</v>
      </c>
      <c r="B27" s="213">
        <v>278801911.78170145</v>
      </c>
      <c r="C27" s="213">
        <v>459989093.80042839</v>
      </c>
      <c r="D27" s="213">
        <v>386564323.60621232</v>
      </c>
      <c r="E27" s="213">
        <v>304535228.34421998</v>
      </c>
      <c r="F27" s="213">
        <v>279236762.76184005</v>
      </c>
      <c r="G27" s="213">
        <v>259060548.84</v>
      </c>
      <c r="H27" s="213">
        <v>214765362.41</v>
      </c>
      <c r="I27" s="213">
        <v>134555988.48519117</v>
      </c>
      <c r="J27" s="213">
        <v>221975636.05399999</v>
      </c>
      <c r="K27" s="213">
        <f>'12. TRANSFERENCIAS 2'!K28+'12. TRANSFERENCIAS 2'!K54+'12. TRANSFERENCIAS 2'!K80</f>
        <v>261468285.04897931</v>
      </c>
      <c r="L27" s="96"/>
      <c r="M27" s="631"/>
      <c r="O27" s="631"/>
    </row>
    <row r="28" spans="1:15" ht="12.75">
      <c r="A28" s="212" t="s">
        <v>323</v>
      </c>
      <c r="B28" s="213">
        <v>19463.666679419461</v>
      </c>
      <c r="C28" s="213">
        <v>19455.877442696172</v>
      </c>
      <c r="D28" s="213">
        <v>43553.030509609976</v>
      </c>
      <c r="E28" s="213">
        <v>55096.25740000001</v>
      </c>
      <c r="F28" s="213">
        <v>56406.394079999998</v>
      </c>
      <c r="G28" s="213">
        <v>56161</v>
      </c>
      <c r="H28" s="213">
        <v>68216</v>
      </c>
      <c r="I28" s="213">
        <v>130264.1</v>
      </c>
      <c r="J28" s="213">
        <v>70426.5</v>
      </c>
      <c r="K28" s="213">
        <f>'12. TRANSFERENCIAS 2'!K29+'12. TRANSFERENCIAS 2'!K55+'12. TRANSFERENCIAS 2'!K81</f>
        <v>60022.92</v>
      </c>
      <c r="L28" s="96"/>
      <c r="M28" s="631"/>
      <c r="O28" s="631"/>
    </row>
    <row r="29" spans="1:15" ht="12.75">
      <c r="A29" s="212" t="s">
        <v>324</v>
      </c>
      <c r="B29" s="213">
        <v>46904.923492221176</v>
      </c>
      <c r="C29" s="213">
        <v>35251.343504267919</v>
      </c>
      <c r="D29" s="213">
        <v>74048.562939078285</v>
      </c>
      <c r="E29" s="213">
        <v>37294.849779999997</v>
      </c>
      <c r="F29" s="213">
        <v>40275</v>
      </c>
      <c r="G29" s="213">
        <v>41360</v>
      </c>
      <c r="H29" s="213">
        <v>20882</v>
      </c>
      <c r="I29" s="213">
        <v>11613.72387</v>
      </c>
      <c r="J29" s="213">
        <v>4536</v>
      </c>
      <c r="K29" s="213">
        <f>'12. TRANSFERENCIAS 2'!K30+'12. TRANSFERENCIAS 2'!K56+'12. TRANSFERENCIAS 2'!K82</f>
        <v>15639.75</v>
      </c>
      <c r="L29" s="96"/>
      <c r="M29" s="631"/>
      <c r="O29" s="631"/>
    </row>
    <row r="30" spans="1:15" ht="12.75">
      <c r="A30" s="212"/>
      <c r="B30" s="213"/>
      <c r="C30" s="213"/>
      <c r="D30" s="213"/>
      <c r="E30" s="213"/>
      <c r="F30" s="213"/>
      <c r="G30" s="210"/>
      <c r="H30" s="210"/>
      <c r="I30" s="210"/>
      <c r="J30" s="210"/>
      <c r="L30" s="127"/>
      <c r="M30" s="631"/>
      <c r="O30" s="631"/>
    </row>
    <row r="31" spans="1:15" ht="12.75">
      <c r="A31" s="222" t="s">
        <v>325</v>
      </c>
      <c r="B31" s="223">
        <f t="shared" ref="B31:I31" si="0">SUM(B5:B29)</f>
        <v>3893929271.4584174</v>
      </c>
      <c r="C31" s="223">
        <f t="shared" si="0"/>
        <v>5227917518.8970299</v>
      </c>
      <c r="D31" s="223">
        <f t="shared" si="0"/>
        <v>5831461099.0958252</v>
      </c>
      <c r="E31" s="223">
        <f t="shared" si="0"/>
        <v>4547624722.5700397</v>
      </c>
      <c r="F31" s="223">
        <f t="shared" si="0"/>
        <v>3627352652.3935204</v>
      </c>
      <c r="G31" s="223">
        <f t="shared" si="0"/>
        <v>3085015223.5200005</v>
      </c>
      <c r="H31" s="223">
        <f t="shared" si="0"/>
        <v>2653240557.8999996</v>
      </c>
      <c r="I31" s="223">
        <f t="shared" si="0"/>
        <v>3330608513.8572516</v>
      </c>
      <c r="J31" s="223">
        <f>SUM(J5:J29)</f>
        <v>4874746122.0211992</v>
      </c>
      <c r="K31" s="223">
        <f>SUM(K5:K29)</f>
        <v>4021103535.1657314</v>
      </c>
      <c r="L31" s="632"/>
      <c r="M31" s="631"/>
    </row>
    <row r="32" spans="1:15" ht="12.75">
      <c r="A32" s="210"/>
      <c r="B32" s="265"/>
      <c r="C32" s="265"/>
      <c r="D32" s="265"/>
      <c r="E32" s="265"/>
      <c r="F32" s="265"/>
      <c r="G32" s="265"/>
      <c r="H32" s="265"/>
      <c r="I32" s="265"/>
      <c r="J32" s="265"/>
      <c r="K32" s="329"/>
    </row>
    <row r="33" spans="1:14" ht="57.75" customHeight="1">
      <c r="A33" s="744" t="s">
        <v>586</v>
      </c>
      <c r="B33" s="744"/>
      <c r="C33" s="744"/>
      <c r="D33" s="744"/>
      <c r="E33" s="744"/>
      <c r="F33" s="744"/>
      <c r="G33" s="744"/>
      <c r="H33" s="744"/>
      <c r="I33" s="744"/>
      <c r="J33" s="744"/>
      <c r="K33" s="744"/>
      <c r="M33" s="295"/>
      <c r="N33" s="295"/>
    </row>
    <row r="34" spans="1:14" ht="12.75">
      <c r="I34" s="212"/>
      <c r="J34" s="212"/>
      <c r="K34" s="213"/>
      <c r="L34" s="212"/>
      <c r="M34" s="336"/>
      <c r="N34" s="295"/>
    </row>
    <row r="35" spans="1:14" ht="12.75">
      <c r="I35" s="212"/>
      <c r="J35" s="212"/>
      <c r="K35" s="213"/>
      <c r="L35" s="212"/>
      <c r="M35" s="336"/>
      <c r="N35" s="295"/>
    </row>
    <row r="36" spans="1:14" ht="12.75">
      <c r="I36" s="212"/>
      <c r="J36" s="212"/>
      <c r="K36" s="213"/>
      <c r="L36" s="212"/>
      <c r="M36" s="336"/>
      <c r="N36" s="295"/>
    </row>
    <row r="37" spans="1:14" ht="12.75">
      <c r="I37" s="212"/>
      <c r="J37" s="212"/>
      <c r="K37" s="213"/>
      <c r="L37" s="212"/>
      <c r="M37" s="336"/>
      <c r="N37" s="295"/>
    </row>
    <row r="38" spans="1:14" ht="12.75">
      <c r="I38" s="212"/>
      <c r="J38" s="212"/>
      <c r="K38" s="213"/>
      <c r="L38" s="212"/>
      <c r="M38" s="336"/>
      <c r="N38" s="295"/>
    </row>
    <row r="39" spans="1:14" ht="12.75">
      <c r="I39" s="212"/>
      <c r="J39" s="212"/>
      <c r="K39" s="213"/>
      <c r="L39" s="212"/>
      <c r="M39" s="336"/>
      <c r="N39" s="295"/>
    </row>
    <row r="40" spans="1:14" ht="12.75">
      <c r="I40" s="212"/>
      <c r="J40" s="212"/>
      <c r="K40" s="213"/>
      <c r="L40" s="212"/>
      <c r="M40" s="336"/>
      <c r="N40" s="295"/>
    </row>
    <row r="41" spans="1:14" ht="12.75">
      <c r="I41" s="212"/>
      <c r="J41" s="212"/>
      <c r="K41" s="213"/>
      <c r="L41" s="212"/>
      <c r="M41" s="336"/>
      <c r="N41" s="295"/>
    </row>
    <row r="42" spans="1:14" ht="12.75">
      <c r="I42" s="212"/>
      <c r="J42" s="212"/>
      <c r="K42" s="213"/>
      <c r="L42" s="212"/>
      <c r="M42" s="336"/>
      <c r="N42" s="295"/>
    </row>
    <row r="43" spans="1:14">
      <c r="M43" s="295"/>
      <c r="N43" s="295"/>
    </row>
    <row r="44" spans="1:14">
      <c r="M44" s="295"/>
      <c r="N44" s="295"/>
    </row>
    <row r="45" spans="1:14">
      <c r="M45" s="295"/>
      <c r="N45" s="295"/>
    </row>
    <row r="46" spans="1:14">
      <c r="M46" s="307"/>
      <c r="N46" s="307"/>
    </row>
    <row r="47" spans="1:14">
      <c r="M47" s="307"/>
      <c r="N47" s="307"/>
    </row>
  </sheetData>
  <sortState ref="A5:K29">
    <sortCondition ref="A5:A29"/>
  </sortState>
  <mergeCells count="2">
    <mergeCell ref="A2:I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Q91"/>
  <sheetViews>
    <sheetView view="pageBreakPreview" zoomScale="70" zoomScaleNormal="80" zoomScaleSheetLayoutView="70" workbookViewId="0">
      <pane ySplit="4" topLeftCell="A8" activePane="bottomLeft" state="frozen"/>
      <selection activeCell="J26" sqref="J26"/>
      <selection pane="bottomLeft" activeCell="S53" sqref="S53:S54"/>
    </sheetView>
  </sheetViews>
  <sheetFormatPr baseColWidth="10" defaultColWidth="11.5703125" defaultRowHeight="12"/>
  <cols>
    <col min="1" max="1" width="32.7109375" style="140" customWidth="1"/>
    <col min="2" max="2" width="14.5703125" style="243" bestFit="1" customWidth="1"/>
    <col min="3" max="3" width="15.42578125" style="243" bestFit="1" customWidth="1"/>
    <col min="4" max="4" width="14.5703125" style="243" bestFit="1" customWidth="1"/>
    <col min="5" max="7" width="15.85546875" style="243" bestFit="1" customWidth="1"/>
    <col min="8" max="8" width="15" style="243" bestFit="1" customWidth="1"/>
    <col min="9" max="9" width="15.42578125" style="243" bestFit="1" customWidth="1"/>
    <col min="10" max="10" width="15.42578125" style="140" bestFit="1" customWidth="1"/>
    <col min="11" max="11" width="16.7109375" style="72" customWidth="1"/>
    <col min="12" max="16384" width="11.5703125" style="140"/>
  </cols>
  <sheetData>
    <row r="1" spans="1:17" ht="12.75">
      <c r="A1" s="220" t="s">
        <v>355</v>
      </c>
      <c r="B1" s="213"/>
      <c r="C1" s="213"/>
      <c r="D1" s="213"/>
      <c r="E1" s="213"/>
      <c r="F1" s="213"/>
      <c r="G1" s="213"/>
      <c r="H1" s="213"/>
      <c r="I1" s="213"/>
    </row>
    <row r="2" spans="1:17" ht="31.5" customHeight="1">
      <c r="A2" s="695" t="s">
        <v>327</v>
      </c>
      <c r="B2" s="695"/>
      <c r="C2" s="695"/>
      <c r="D2" s="695"/>
      <c r="E2" s="695"/>
      <c r="F2" s="695"/>
      <c r="G2" s="695"/>
      <c r="H2" s="695"/>
      <c r="I2" s="695"/>
      <c r="K2" s="135"/>
      <c r="L2" s="404"/>
      <c r="M2" s="404"/>
      <c r="N2" s="404"/>
      <c r="O2" s="404"/>
      <c r="P2" s="404"/>
      <c r="Q2" s="404"/>
    </row>
    <row r="3" spans="1:17" ht="15">
      <c r="A3" s="210"/>
      <c r="B3" s="213"/>
      <c r="C3" s="213"/>
      <c r="D3" s="213"/>
      <c r="E3" s="213"/>
      <c r="F3" s="213"/>
      <c r="G3" s="213"/>
      <c r="H3" s="213"/>
      <c r="I3" s="213"/>
      <c r="K3" s="94"/>
      <c r="L3" s="404"/>
      <c r="M3" s="404"/>
      <c r="N3" s="404"/>
      <c r="O3" s="404"/>
      <c r="P3" s="404"/>
      <c r="Q3" s="404"/>
    </row>
    <row r="4" spans="1:17" ht="15.75" thickBot="1">
      <c r="A4" s="211" t="s">
        <v>299</v>
      </c>
      <c r="B4" s="264">
        <v>2010</v>
      </c>
      <c r="C4" s="264">
        <v>2011</v>
      </c>
      <c r="D4" s="264">
        <v>2012</v>
      </c>
      <c r="E4" s="264">
        <v>2013</v>
      </c>
      <c r="F4" s="264">
        <v>2014</v>
      </c>
      <c r="G4" s="264">
        <v>2015</v>
      </c>
      <c r="H4" s="264">
        <v>2016</v>
      </c>
      <c r="I4" s="264">
        <v>2017</v>
      </c>
      <c r="J4" s="264">
        <v>2018</v>
      </c>
      <c r="K4" s="264">
        <v>2019</v>
      </c>
      <c r="L4" s="404"/>
      <c r="M4" s="404"/>
      <c r="N4" s="404"/>
      <c r="O4" s="404"/>
      <c r="P4" s="404"/>
      <c r="Q4" s="404"/>
    </row>
    <row r="5" spans="1:17" ht="15.75" thickBot="1">
      <c r="A5" s="216" t="s">
        <v>328</v>
      </c>
      <c r="B5" s="217">
        <f t="shared" ref="B5:G5" si="0">SUM(B6:B30)</f>
        <v>3184589118.0300002</v>
      </c>
      <c r="C5" s="217">
        <f t="shared" si="0"/>
        <v>4253541800.1999998</v>
      </c>
      <c r="D5" s="217">
        <f>SUM(D6:D30)</f>
        <v>5170174910.0200005</v>
      </c>
      <c r="E5" s="217">
        <f t="shared" si="0"/>
        <v>3896354895.1399999</v>
      </c>
      <c r="F5" s="217">
        <f t="shared" si="0"/>
        <v>3007558571.54</v>
      </c>
      <c r="G5" s="217">
        <f t="shared" si="0"/>
        <v>2349928988.7900004</v>
      </c>
      <c r="H5" s="217">
        <f>SUM(H6:H30)</f>
        <v>1539174853.1900003</v>
      </c>
      <c r="I5" s="217">
        <f>SUM(I6:I30)</f>
        <v>1890777102.5599999</v>
      </c>
      <c r="J5" s="217">
        <f>SUM(J6:J30)</f>
        <v>3185578835.4299998</v>
      </c>
      <c r="K5" s="218">
        <f>SUM(K6:K30)</f>
        <v>2897602461.3299999</v>
      </c>
      <c r="L5" s="404"/>
      <c r="M5" s="404"/>
      <c r="N5" s="404"/>
      <c r="O5" s="404"/>
      <c r="P5" s="404"/>
      <c r="Q5" s="404"/>
    </row>
    <row r="6" spans="1:17" ht="15">
      <c r="A6" s="212" t="s">
        <v>300</v>
      </c>
      <c r="B6" s="213">
        <v>111199.59</v>
      </c>
      <c r="C6" s="213">
        <v>126051.05</v>
      </c>
      <c r="D6" s="213">
        <v>92.62</v>
      </c>
      <c r="E6" s="213">
        <v>12.48</v>
      </c>
      <c r="F6" s="213">
        <v>7.12</v>
      </c>
      <c r="G6" s="213">
        <v>89.12</v>
      </c>
      <c r="H6" s="213">
        <v>14.989999999999998</v>
      </c>
      <c r="I6" s="213">
        <v>0</v>
      </c>
      <c r="J6" s="213">
        <v>0</v>
      </c>
      <c r="K6" s="213">
        <v>6.9499999999999993</v>
      </c>
      <c r="L6" s="633"/>
      <c r="M6" s="404"/>
      <c r="N6" s="404"/>
      <c r="O6" s="404"/>
      <c r="P6" s="404"/>
      <c r="Q6" s="404"/>
    </row>
    <row r="7" spans="1:17" ht="15">
      <c r="A7" s="212" t="s">
        <v>301</v>
      </c>
      <c r="B7" s="213">
        <v>782241866.36999989</v>
      </c>
      <c r="C7" s="213">
        <v>756045883.97000003</v>
      </c>
      <c r="D7" s="213">
        <v>1003300317.11</v>
      </c>
      <c r="E7" s="213">
        <v>1003366246.96</v>
      </c>
      <c r="F7" s="213">
        <v>731629442.54999995</v>
      </c>
      <c r="G7" s="213">
        <v>415256250.88999999</v>
      </c>
      <c r="H7" s="213">
        <v>313663812.89999998</v>
      </c>
      <c r="I7" s="213">
        <v>494474963.68000001</v>
      </c>
      <c r="J7" s="213">
        <v>1085384780.1799998</v>
      </c>
      <c r="K7" s="213">
        <v>1031284773.38</v>
      </c>
      <c r="L7" s="633"/>
      <c r="M7" s="404"/>
      <c r="N7" s="404"/>
      <c r="O7" s="404"/>
      <c r="P7" s="404"/>
      <c r="Q7" s="404"/>
    </row>
    <row r="8" spans="1:17" ht="15">
      <c r="A8" s="212" t="s">
        <v>302</v>
      </c>
      <c r="B8" s="213">
        <v>744744.65999999992</v>
      </c>
      <c r="C8" s="213">
        <v>2003181.67</v>
      </c>
      <c r="D8" s="213">
        <v>7035996.9500000002</v>
      </c>
      <c r="E8" s="213">
        <v>11641850.82</v>
      </c>
      <c r="F8" s="213">
        <v>2259338.4299999997</v>
      </c>
      <c r="G8" s="213">
        <v>659.47</v>
      </c>
      <c r="H8" s="213">
        <v>3207066.32</v>
      </c>
      <c r="I8" s="213">
        <v>16469485.630000001</v>
      </c>
      <c r="J8" s="213">
        <v>11708222.23</v>
      </c>
      <c r="K8" s="213">
        <v>12646510.309999999</v>
      </c>
      <c r="L8" s="633"/>
      <c r="M8" s="404"/>
      <c r="N8" s="404"/>
      <c r="O8" s="404"/>
      <c r="P8" s="404"/>
      <c r="Q8" s="404"/>
    </row>
    <row r="9" spans="1:17" ht="15">
      <c r="A9" s="212" t="s">
        <v>303</v>
      </c>
      <c r="B9" s="213">
        <v>347511926.96000004</v>
      </c>
      <c r="C9" s="213">
        <v>662649336.91999996</v>
      </c>
      <c r="D9" s="213">
        <v>781587277</v>
      </c>
      <c r="E9" s="213">
        <v>445771506.77000004</v>
      </c>
      <c r="F9" s="213">
        <v>383204568.28999996</v>
      </c>
      <c r="G9" s="213">
        <v>356823875.94999999</v>
      </c>
      <c r="H9" s="213">
        <v>21985207.27</v>
      </c>
      <c r="I9" s="213">
        <v>258608519.87</v>
      </c>
      <c r="J9" s="213">
        <v>531759344.56</v>
      </c>
      <c r="K9" s="213">
        <v>409620300.06999999</v>
      </c>
      <c r="L9" s="633"/>
      <c r="M9" s="404"/>
      <c r="N9" s="404"/>
      <c r="O9" s="404"/>
      <c r="P9" s="404"/>
      <c r="Q9" s="404"/>
    </row>
    <row r="10" spans="1:17" ht="15">
      <c r="A10" s="212" t="s">
        <v>304</v>
      </c>
      <c r="B10" s="213">
        <v>34324031.140000001</v>
      </c>
      <c r="C10" s="213">
        <v>57453332.809999995</v>
      </c>
      <c r="D10" s="213">
        <v>83545774.930000007</v>
      </c>
      <c r="E10" s="213">
        <v>16803539.789999999</v>
      </c>
      <c r="F10" s="213">
        <v>3308871.21</v>
      </c>
      <c r="G10" s="213">
        <v>9649463.5899999999</v>
      </c>
      <c r="H10" s="213">
        <v>15023096.52</v>
      </c>
      <c r="I10" s="213">
        <v>10813574.67</v>
      </c>
      <c r="J10" s="213">
        <v>32699667.59</v>
      </c>
      <c r="K10" s="213">
        <v>20710318.760000002</v>
      </c>
      <c r="L10" s="633"/>
      <c r="M10" s="404"/>
      <c r="N10" s="404"/>
      <c r="O10" s="404"/>
      <c r="P10" s="404"/>
      <c r="Q10" s="404"/>
    </row>
    <row r="11" spans="1:17" ht="15">
      <c r="A11" s="389" t="s">
        <v>305</v>
      </c>
      <c r="B11" s="390">
        <v>506654607.15999997</v>
      </c>
      <c r="C11" s="390">
        <v>513843795.47999996</v>
      </c>
      <c r="D11" s="390">
        <v>584763866.48000002</v>
      </c>
      <c r="E11" s="390">
        <v>607648730.89999998</v>
      </c>
      <c r="F11" s="390">
        <v>380280803.22000003</v>
      </c>
      <c r="G11" s="390">
        <v>299686816.41999996</v>
      </c>
      <c r="H11" s="390">
        <v>259240025.05000001</v>
      </c>
      <c r="I11" s="390">
        <v>213290981.33000001</v>
      </c>
      <c r="J11" s="390">
        <v>137435110.44999999</v>
      </c>
      <c r="K11" s="390">
        <v>100126251.73999999</v>
      </c>
      <c r="L11" s="633"/>
      <c r="M11" s="404"/>
      <c r="N11" s="404"/>
      <c r="O11" s="404"/>
      <c r="P11" s="404"/>
      <c r="Q11" s="404"/>
    </row>
    <row r="12" spans="1:17" ht="15">
      <c r="A12" s="212" t="s">
        <v>306</v>
      </c>
      <c r="B12" s="213">
        <v>13.91</v>
      </c>
      <c r="C12" s="213">
        <v>54.879999999999995</v>
      </c>
      <c r="D12" s="213">
        <v>1111.96</v>
      </c>
      <c r="E12" s="213">
        <v>477.55</v>
      </c>
      <c r="F12" s="213">
        <v>2637.24</v>
      </c>
      <c r="G12" s="213">
        <v>15468.939999999999</v>
      </c>
      <c r="H12" s="213">
        <v>5134.92</v>
      </c>
      <c r="I12" s="213">
        <v>8256.16</v>
      </c>
      <c r="J12" s="213">
        <v>2401.39</v>
      </c>
      <c r="K12" s="213">
        <v>4502.2299999999996</v>
      </c>
      <c r="L12" s="633"/>
      <c r="M12" s="404"/>
      <c r="N12" s="404"/>
      <c r="O12" s="404"/>
      <c r="P12" s="404"/>
      <c r="Q12" s="404"/>
    </row>
    <row r="13" spans="1:17" ht="15">
      <c r="A13" s="212" t="s">
        <v>307</v>
      </c>
      <c r="B13" s="213">
        <v>103638879.95</v>
      </c>
      <c r="C13" s="213">
        <v>170082899.13</v>
      </c>
      <c r="D13" s="213">
        <v>357199502.73000002</v>
      </c>
      <c r="E13" s="213">
        <v>34983511.259999998</v>
      </c>
      <c r="F13" s="213">
        <v>100854933.39999999</v>
      </c>
      <c r="G13" s="213">
        <v>137066946.16</v>
      </c>
      <c r="H13" s="213">
        <v>49043314.479999997</v>
      </c>
      <c r="I13" s="213">
        <v>81305449.939999998</v>
      </c>
      <c r="J13" s="213">
        <v>211561342.28</v>
      </c>
      <c r="K13" s="213">
        <v>227958678.31</v>
      </c>
      <c r="L13" s="633"/>
      <c r="M13" s="404"/>
      <c r="N13" s="404"/>
      <c r="O13" s="404"/>
      <c r="P13" s="404"/>
      <c r="Q13" s="404"/>
    </row>
    <row r="14" spans="1:17" ht="15">
      <c r="A14" s="212" t="s">
        <v>308</v>
      </c>
      <c r="B14" s="213">
        <v>5812310.2400000002</v>
      </c>
      <c r="C14" s="213">
        <v>8536206.0899999999</v>
      </c>
      <c r="D14" s="213">
        <v>18430940.420000002</v>
      </c>
      <c r="E14" s="213">
        <v>9866148.8900000006</v>
      </c>
      <c r="F14" s="213">
        <v>3403180.4899999998</v>
      </c>
      <c r="G14" s="213">
        <v>1919372.6</v>
      </c>
      <c r="H14" s="213">
        <v>95516.83</v>
      </c>
      <c r="I14" s="213">
        <v>980189.5</v>
      </c>
      <c r="J14" s="213">
        <v>2789100.56</v>
      </c>
      <c r="K14" s="213">
        <v>2264132.0499999998</v>
      </c>
      <c r="L14" s="633"/>
      <c r="M14" s="404"/>
      <c r="N14" s="404"/>
      <c r="O14" s="404"/>
      <c r="P14" s="404"/>
      <c r="Q14" s="404"/>
    </row>
    <row r="15" spans="1:17" ht="15">
      <c r="A15" s="212" t="s">
        <v>309</v>
      </c>
      <c r="B15" s="213">
        <v>1649753.88</v>
      </c>
      <c r="C15" s="213">
        <v>4322956.87</v>
      </c>
      <c r="D15" s="213">
        <v>4139210.03</v>
      </c>
      <c r="E15" s="213">
        <v>1098254.94</v>
      </c>
      <c r="F15" s="213">
        <v>125513.64</v>
      </c>
      <c r="G15" s="213">
        <v>805950.03</v>
      </c>
      <c r="H15" s="213">
        <v>22759.97</v>
      </c>
      <c r="I15" s="213">
        <v>3631134.7199999997</v>
      </c>
      <c r="J15" s="213">
        <v>12422326.800000001</v>
      </c>
      <c r="K15" s="213">
        <v>7546069.5999999996</v>
      </c>
      <c r="L15" s="633"/>
      <c r="M15" s="404"/>
      <c r="N15" s="404"/>
      <c r="O15" s="404"/>
      <c r="P15" s="404"/>
      <c r="Q15" s="404"/>
    </row>
    <row r="16" spans="1:17" ht="15">
      <c r="A16" s="212" t="s">
        <v>310</v>
      </c>
      <c r="B16" s="213">
        <v>67342320.370000005</v>
      </c>
      <c r="C16" s="213">
        <v>201987826.62</v>
      </c>
      <c r="D16" s="213">
        <v>347064086</v>
      </c>
      <c r="E16" s="213">
        <v>185986109.46000001</v>
      </c>
      <c r="F16" s="213">
        <v>234651200.10999998</v>
      </c>
      <c r="G16" s="213">
        <v>126136074.55</v>
      </c>
      <c r="H16" s="213">
        <v>56638874.040000007</v>
      </c>
      <c r="I16" s="213">
        <v>93245662.599999994</v>
      </c>
      <c r="J16" s="213">
        <v>166903539.21000001</v>
      </c>
      <c r="K16" s="213">
        <v>99776063.209999993</v>
      </c>
      <c r="L16" s="633"/>
      <c r="M16" s="404"/>
      <c r="N16" s="404"/>
      <c r="O16" s="404"/>
      <c r="P16" s="404"/>
      <c r="Q16" s="404"/>
    </row>
    <row r="17" spans="1:17" ht="15">
      <c r="A17" s="212" t="s">
        <v>311</v>
      </c>
      <c r="B17" s="213">
        <v>63002507.140000001</v>
      </c>
      <c r="C17" s="213">
        <v>78663596.210000008</v>
      </c>
      <c r="D17" s="213">
        <v>108067124.84</v>
      </c>
      <c r="E17" s="213">
        <v>63627363.269999996</v>
      </c>
      <c r="F17" s="213">
        <v>32192362.059999999</v>
      </c>
      <c r="G17" s="213">
        <v>15536481.15</v>
      </c>
      <c r="H17" s="213">
        <v>25434253.299999997</v>
      </c>
      <c r="I17" s="213">
        <v>62385858.5</v>
      </c>
      <c r="J17" s="213">
        <v>138938998.34999999</v>
      </c>
      <c r="K17" s="213">
        <v>106827611.59</v>
      </c>
      <c r="L17" s="633"/>
      <c r="M17" s="404"/>
      <c r="N17" s="404"/>
      <c r="O17" s="404"/>
      <c r="P17" s="404"/>
      <c r="Q17" s="404"/>
    </row>
    <row r="18" spans="1:17" ht="15">
      <c r="A18" s="212" t="s">
        <v>312</v>
      </c>
      <c r="B18" s="213">
        <v>422325535.78999996</v>
      </c>
      <c r="C18" s="213">
        <v>459340507.74000001</v>
      </c>
      <c r="D18" s="213">
        <v>547675206.03999996</v>
      </c>
      <c r="E18" s="213">
        <v>545255309.13999999</v>
      </c>
      <c r="F18" s="213">
        <v>358192493.45999998</v>
      </c>
      <c r="G18" s="213">
        <v>288802646.45999998</v>
      </c>
      <c r="H18" s="213">
        <v>253360992.87</v>
      </c>
      <c r="I18" s="213">
        <v>254956497.04999998</v>
      </c>
      <c r="J18" s="213">
        <v>259096897.83000001</v>
      </c>
      <c r="K18" s="213">
        <v>223779154.97999999</v>
      </c>
      <c r="L18" s="633"/>
      <c r="M18" s="404"/>
      <c r="N18" s="404"/>
      <c r="O18" s="404"/>
      <c r="P18" s="404"/>
      <c r="Q18" s="404"/>
    </row>
    <row r="19" spans="1:17" ht="15">
      <c r="A19" s="212" t="s">
        <v>313</v>
      </c>
      <c r="B19" s="213">
        <v>115757.74</v>
      </c>
      <c r="C19" s="213">
        <v>501828.61</v>
      </c>
      <c r="D19" s="213">
        <v>444450.51</v>
      </c>
      <c r="E19" s="213">
        <v>95383.06</v>
      </c>
      <c r="F19" s="213">
        <v>1078.8699999999999</v>
      </c>
      <c r="G19" s="213">
        <v>1429.08</v>
      </c>
      <c r="H19" s="213">
        <v>4315.1399999999994</v>
      </c>
      <c r="I19" s="213">
        <v>6720.92</v>
      </c>
      <c r="J19" s="213">
        <v>5439.07</v>
      </c>
      <c r="K19" s="213">
        <v>2607.8199999999997</v>
      </c>
      <c r="L19" s="633"/>
      <c r="M19" s="404"/>
      <c r="N19" s="404"/>
      <c r="O19" s="404"/>
      <c r="P19" s="404"/>
      <c r="Q19" s="404"/>
    </row>
    <row r="20" spans="1:17" ht="15">
      <c r="A20" s="212" t="s">
        <v>314</v>
      </c>
      <c r="B20" s="213">
        <v>72488136.25</v>
      </c>
      <c r="C20" s="213">
        <v>105630074.91999999</v>
      </c>
      <c r="D20" s="213">
        <v>161777753.31</v>
      </c>
      <c r="E20" s="213">
        <v>103733678.28</v>
      </c>
      <c r="F20" s="213">
        <v>53900588.590000004</v>
      </c>
      <c r="G20" s="213">
        <v>75878391.219999999</v>
      </c>
      <c r="H20" s="213">
        <v>41111915.07</v>
      </c>
      <c r="I20" s="213">
        <v>75575204.480000004</v>
      </c>
      <c r="J20" s="213">
        <v>101580341.20999999</v>
      </c>
      <c r="K20" s="213">
        <v>105260682.23999999</v>
      </c>
      <c r="L20" s="633"/>
      <c r="M20" s="404"/>
      <c r="N20" s="404"/>
      <c r="O20" s="404"/>
      <c r="P20" s="404"/>
      <c r="Q20" s="404"/>
    </row>
    <row r="21" spans="1:17" ht="15">
      <c r="A21" s="212" t="s">
        <v>315</v>
      </c>
      <c r="B21" s="213">
        <v>0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633"/>
      <c r="M21" s="404"/>
      <c r="N21" s="404"/>
      <c r="O21" s="404"/>
      <c r="P21" s="404"/>
      <c r="Q21" s="404"/>
    </row>
    <row r="22" spans="1:17" ht="15">
      <c r="A22" s="212" t="s">
        <v>316</v>
      </c>
      <c r="B22" s="213">
        <v>56577.5</v>
      </c>
      <c r="C22" s="213">
        <v>120121.37</v>
      </c>
      <c r="D22" s="213">
        <v>710522.33</v>
      </c>
      <c r="E22" s="213">
        <v>1670990.4700000002</v>
      </c>
      <c r="F22" s="213">
        <v>789063.23</v>
      </c>
      <c r="G22" s="213">
        <v>99562.389999999985</v>
      </c>
      <c r="H22" s="213">
        <v>582873.76</v>
      </c>
      <c r="I22" s="213">
        <v>884570.42999999993</v>
      </c>
      <c r="J22" s="213">
        <v>1462575.0499999998</v>
      </c>
      <c r="K22" s="213">
        <v>1546136.0499999998</v>
      </c>
      <c r="L22" s="633"/>
      <c r="M22" s="404"/>
      <c r="N22" s="404"/>
      <c r="O22" s="404"/>
      <c r="P22" s="404"/>
      <c r="Q22" s="404"/>
    </row>
    <row r="23" spans="1:17" ht="15">
      <c r="A23" s="212" t="s">
        <v>317</v>
      </c>
      <c r="B23" s="213">
        <v>245490011.28</v>
      </c>
      <c r="C23" s="213">
        <v>392507454.75</v>
      </c>
      <c r="D23" s="213">
        <v>325421341.69</v>
      </c>
      <c r="E23" s="213">
        <v>297492036.81999999</v>
      </c>
      <c r="F23" s="213">
        <v>249401909.13</v>
      </c>
      <c r="G23" s="213">
        <v>233544864.59999999</v>
      </c>
      <c r="H23" s="213">
        <v>189395284.74000001</v>
      </c>
      <c r="I23" s="213">
        <v>87391273.040000007</v>
      </c>
      <c r="J23" s="213">
        <v>162314150.38</v>
      </c>
      <c r="K23" s="213">
        <v>193952100.26999998</v>
      </c>
      <c r="L23" s="633"/>
      <c r="M23" s="404"/>
      <c r="N23" s="404"/>
      <c r="O23" s="404"/>
      <c r="P23" s="404"/>
      <c r="Q23" s="404"/>
    </row>
    <row r="24" spans="1:17" ht="15">
      <c r="A24" s="212" t="s">
        <v>318</v>
      </c>
      <c r="B24" s="213">
        <v>149832539.31</v>
      </c>
      <c r="C24" s="213">
        <v>181704859.61000001</v>
      </c>
      <c r="D24" s="213">
        <v>197004847.94</v>
      </c>
      <c r="E24" s="213">
        <v>90142507.200000003</v>
      </c>
      <c r="F24" s="213">
        <v>64108014.82</v>
      </c>
      <c r="G24" s="213">
        <v>45275011.489999995</v>
      </c>
      <c r="H24" s="213">
        <v>12959532.629999999</v>
      </c>
      <c r="I24" s="213">
        <v>44307510.899999999</v>
      </c>
      <c r="J24" s="213">
        <v>69258149.189999998</v>
      </c>
      <c r="K24" s="213">
        <v>65758505.040000007</v>
      </c>
      <c r="L24" s="633"/>
      <c r="M24" s="404"/>
      <c r="N24" s="404"/>
      <c r="O24" s="404"/>
      <c r="P24" s="404"/>
      <c r="Q24" s="404"/>
    </row>
    <row r="25" spans="1:17" ht="15">
      <c r="A25" s="212" t="s">
        <v>319</v>
      </c>
      <c r="B25" s="213">
        <v>19851.16</v>
      </c>
      <c r="C25" s="213">
        <v>128027.83</v>
      </c>
      <c r="D25" s="213">
        <v>182005.68</v>
      </c>
      <c r="E25" s="213">
        <v>6206028.790000001</v>
      </c>
      <c r="F25" s="213">
        <v>4140435.82</v>
      </c>
      <c r="G25" s="213">
        <v>1851.9</v>
      </c>
      <c r="H25" s="213">
        <v>31623008.73</v>
      </c>
      <c r="I25" s="213">
        <v>5204824.2</v>
      </c>
      <c r="J25" s="213">
        <v>697580.33000000007</v>
      </c>
      <c r="K25" s="213">
        <v>818638.28</v>
      </c>
      <c r="L25" s="633"/>
      <c r="M25" s="404"/>
      <c r="N25" s="404"/>
      <c r="O25" s="404"/>
      <c r="P25" s="404"/>
      <c r="Q25" s="404"/>
    </row>
    <row r="26" spans="1:17" ht="15">
      <c r="A26" s="212" t="s">
        <v>320</v>
      </c>
      <c r="B26" s="213">
        <v>181583871.34999999</v>
      </c>
      <c r="C26" s="213">
        <v>307169985.73000002</v>
      </c>
      <c r="D26" s="213">
        <v>304315338.49000001</v>
      </c>
      <c r="E26" s="213">
        <v>218491749.28</v>
      </c>
      <c r="F26" s="213">
        <v>177457561.19999999</v>
      </c>
      <c r="G26" s="213">
        <v>136941189.25</v>
      </c>
      <c r="H26" s="213">
        <v>87174903.689999998</v>
      </c>
      <c r="I26" s="213">
        <v>91418285.570000008</v>
      </c>
      <c r="J26" s="213">
        <v>91765736.769999996</v>
      </c>
      <c r="K26" s="213">
        <v>67626909.479999989</v>
      </c>
      <c r="L26" s="633"/>
      <c r="M26" s="404"/>
      <c r="N26" s="404"/>
      <c r="O26" s="404"/>
      <c r="P26" s="404"/>
      <c r="Q26" s="404"/>
    </row>
    <row r="27" spans="1:17" ht="15">
      <c r="A27" s="212" t="s">
        <v>321</v>
      </c>
      <c r="B27" s="213">
        <v>436063.37</v>
      </c>
      <c r="C27" s="213">
        <v>622210.17000000004</v>
      </c>
      <c r="D27" s="213">
        <v>960723.89999999991</v>
      </c>
      <c r="E27" s="213">
        <v>554779.19999999995</v>
      </c>
      <c r="F27" s="213">
        <v>853012.37</v>
      </c>
      <c r="G27" s="213">
        <v>806841.22</v>
      </c>
      <c r="H27" s="213">
        <v>943407.78</v>
      </c>
      <c r="I27" s="213">
        <v>1055998.03</v>
      </c>
      <c r="J27" s="213">
        <v>1077439.94</v>
      </c>
      <c r="K27" s="213">
        <v>1062264.6599999999</v>
      </c>
      <c r="L27" s="633"/>
      <c r="M27" s="404"/>
      <c r="N27" s="404"/>
      <c r="O27" s="404"/>
      <c r="P27" s="404"/>
      <c r="Q27" s="404"/>
    </row>
    <row r="28" spans="1:17" ht="15">
      <c r="A28" s="212" t="s">
        <v>322</v>
      </c>
      <c r="B28" s="213">
        <v>199206612.91</v>
      </c>
      <c r="C28" s="213">
        <v>350101607.76999998</v>
      </c>
      <c r="D28" s="213">
        <v>336547419.06</v>
      </c>
      <c r="E28" s="213">
        <v>251918679.81</v>
      </c>
      <c r="F28" s="213">
        <v>226801556.28999999</v>
      </c>
      <c r="G28" s="213">
        <v>205679752.31</v>
      </c>
      <c r="H28" s="213">
        <v>177659542.19</v>
      </c>
      <c r="I28" s="213">
        <v>94715680.090000004</v>
      </c>
      <c r="J28" s="213">
        <v>166692977.56</v>
      </c>
      <c r="K28" s="213">
        <v>219003987.89000002</v>
      </c>
      <c r="L28" s="633"/>
      <c r="M28" s="404"/>
      <c r="N28" s="404"/>
      <c r="O28" s="404"/>
      <c r="P28" s="404"/>
      <c r="Q28" s="404"/>
    </row>
    <row r="29" spans="1:17" ht="15">
      <c r="A29" s="214" t="s">
        <v>323</v>
      </c>
      <c r="B29" s="215">
        <v>0</v>
      </c>
      <c r="C29" s="215">
        <v>0</v>
      </c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46461.25</v>
      </c>
      <c r="J29" s="213">
        <v>22714.5</v>
      </c>
      <c r="K29" s="213">
        <v>26256.42</v>
      </c>
      <c r="L29" s="404"/>
      <c r="M29" s="404"/>
      <c r="N29" s="404"/>
      <c r="O29" s="404"/>
      <c r="P29" s="404"/>
      <c r="Q29" s="404"/>
    </row>
    <row r="30" spans="1:17" ht="15.75" thickBot="1">
      <c r="A30" s="214" t="s">
        <v>324</v>
      </c>
      <c r="B30" s="215">
        <v>0</v>
      </c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3">
        <v>0</v>
      </c>
      <c r="K30" s="213">
        <v>0</v>
      </c>
      <c r="L30" s="404"/>
      <c r="M30" s="404"/>
      <c r="N30" s="404"/>
      <c r="O30" s="404"/>
      <c r="P30" s="404"/>
      <c r="Q30" s="404"/>
    </row>
    <row r="31" spans="1:17" ht="15.75" thickBot="1">
      <c r="A31" s="219" t="s">
        <v>364</v>
      </c>
      <c r="B31" s="217">
        <f t="shared" ref="B31:G31" si="1">SUM(B32:B56)</f>
        <v>567225961.03000009</v>
      </c>
      <c r="C31" s="217">
        <f t="shared" si="1"/>
        <v>821042472.25999999</v>
      </c>
      <c r="D31" s="217">
        <f t="shared" si="1"/>
        <v>496572184.80000007</v>
      </c>
      <c r="E31" s="217">
        <f>SUM(E32:E56)</f>
        <v>478831009.96999997</v>
      </c>
      <c r="F31" s="217">
        <f t="shared" si="1"/>
        <v>438678534.47000003</v>
      </c>
      <c r="G31" s="217">
        <f t="shared" si="1"/>
        <v>527303728.73000002</v>
      </c>
      <c r="H31" s="217">
        <f>SUM(H32:H56)</f>
        <v>875626109.70999992</v>
      </c>
      <c r="I31" s="217">
        <f>SUM(I32:I56)</f>
        <v>1225004033.9799998</v>
      </c>
      <c r="J31" s="217">
        <f>SUM(J32:J56)</f>
        <v>1474262099.4499998</v>
      </c>
      <c r="K31" s="218">
        <f>SUM(K32:K56)</f>
        <v>999237579.83999991</v>
      </c>
      <c r="L31" s="404"/>
      <c r="M31" s="633"/>
      <c r="N31" s="404"/>
      <c r="O31" s="404"/>
      <c r="P31" s="404"/>
      <c r="Q31" s="404"/>
    </row>
    <row r="32" spans="1:17" ht="15">
      <c r="A32" s="210" t="s">
        <v>300</v>
      </c>
      <c r="B32" s="213">
        <v>4468.2299999999996</v>
      </c>
      <c r="C32" s="213">
        <v>923.38</v>
      </c>
      <c r="D32" s="213">
        <v>38.97</v>
      </c>
      <c r="E32" s="213">
        <v>47.9</v>
      </c>
      <c r="F32" s="213">
        <v>57.769999999999996</v>
      </c>
      <c r="G32" s="213">
        <v>74.92</v>
      </c>
      <c r="H32" s="213">
        <v>61.78</v>
      </c>
      <c r="I32" s="241">
        <v>63.230000000000004</v>
      </c>
      <c r="J32" s="241">
        <v>14.98</v>
      </c>
      <c r="K32" s="241"/>
      <c r="L32" s="404"/>
      <c r="M32" s="633"/>
      <c r="N32" s="404"/>
      <c r="O32" s="404"/>
      <c r="P32" s="404"/>
      <c r="Q32" s="404"/>
    </row>
    <row r="33" spans="1:17" ht="15">
      <c r="A33" s="210" t="s">
        <v>301</v>
      </c>
      <c r="B33" s="213">
        <v>4392093.68</v>
      </c>
      <c r="C33" s="213">
        <v>5143777.1199999992</v>
      </c>
      <c r="D33" s="213">
        <v>2307836.48</v>
      </c>
      <c r="E33" s="213">
        <v>3591939.01</v>
      </c>
      <c r="F33" s="213">
        <v>2794536.88</v>
      </c>
      <c r="G33" s="213">
        <v>3593649.19</v>
      </c>
      <c r="H33" s="213">
        <v>64479376.629999995</v>
      </c>
      <c r="I33" s="241">
        <v>240450402.25</v>
      </c>
      <c r="J33" s="241">
        <v>415120782.35999995</v>
      </c>
      <c r="K33" s="241">
        <v>204565895.78999999</v>
      </c>
      <c r="L33" s="404"/>
      <c r="M33" s="633"/>
      <c r="N33" s="404"/>
      <c r="O33" s="404"/>
      <c r="P33" s="404"/>
      <c r="Q33" s="404"/>
    </row>
    <row r="34" spans="1:17" ht="15">
      <c r="A34" s="210" t="s">
        <v>302</v>
      </c>
      <c r="B34" s="213">
        <v>140127.43</v>
      </c>
      <c r="C34" s="213">
        <v>630929.86</v>
      </c>
      <c r="D34" s="213">
        <v>1467002.62</v>
      </c>
      <c r="E34" s="213">
        <v>2311447.73</v>
      </c>
      <c r="F34" s="213">
        <v>465200.91</v>
      </c>
      <c r="G34" s="213">
        <v>1873625.73</v>
      </c>
      <c r="H34" s="213">
        <v>92722444.469999999</v>
      </c>
      <c r="I34" s="241">
        <v>284070785.38</v>
      </c>
      <c r="J34" s="241">
        <v>249280680.82999998</v>
      </c>
      <c r="K34" s="241">
        <v>119299425.00999999</v>
      </c>
      <c r="L34" s="404"/>
      <c r="M34" s="633"/>
      <c r="N34" s="404"/>
      <c r="O34" s="404"/>
      <c r="P34" s="404"/>
      <c r="Q34" s="404"/>
    </row>
    <row r="35" spans="1:17" ht="15">
      <c r="A35" s="210" t="s">
        <v>303</v>
      </c>
      <c r="B35" s="213">
        <v>47817208.109999999</v>
      </c>
      <c r="C35" s="213">
        <v>62327358.510000005</v>
      </c>
      <c r="D35" s="213">
        <v>34047457.600000001</v>
      </c>
      <c r="E35" s="213">
        <v>28469309.439999998</v>
      </c>
      <c r="F35" s="213">
        <v>62125280.140000001</v>
      </c>
      <c r="G35" s="213">
        <v>70970669.489999995</v>
      </c>
      <c r="H35" s="213">
        <v>346070142.09000003</v>
      </c>
      <c r="I35" s="241">
        <v>242193346.10000002</v>
      </c>
      <c r="J35" s="241">
        <v>293133900.72000003</v>
      </c>
      <c r="K35" s="241">
        <v>349698911.95999998</v>
      </c>
      <c r="L35" s="404"/>
      <c r="M35" s="633"/>
      <c r="N35" s="404"/>
      <c r="O35" s="404"/>
      <c r="P35" s="404"/>
      <c r="Q35" s="404"/>
    </row>
    <row r="36" spans="1:17" ht="15">
      <c r="A36" s="210" t="s">
        <v>304</v>
      </c>
      <c r="B36" s="213">
        <v>14009727.85</v>
      </c>
      <c r="C36" s="213">
        <v>27428580.689999998</v>
      </c>
      <c r="D36" s="213">
        <v>11305524.5</v>
      </c>
      <c r="E36" s="213">
        <v>8838111.9100000001</v>
      </c>
      <c r="F36" s="213">
        <v>9143439.540000001</v>
      </c>
      <c r="G36" s="213">
        <v>10431709.24</v>
      </c>
      <c r="H36" s="213">
        <v>13828411.4</v>
      </c>
      <c r="I36" s="241">
        <v>17736873.469999999</v>
      </c>
      <c r="J36" s="241">
        <v>19852975.129999999</v>
      </c>
      <c r="K36" s="241">
        <v>10369495.43</v>
      </c>
      <c r="L36" s="404"/>
      <c r="M36" s="633"/>
      <c r="N36" s="404"/>
      <c r="O36" s="404"/>
      <c r="P36" s="404"/>
      <c r="Q36" s="404"/>
    </row>
    <row r="37" spans="1:17" ht="15">
      <c r="A37" s="210" t="s">
        <v>305</v>
      </c>
      <c r="B37" s="213">
        <v>57124731.619999997</v>
      </c>
      <c r="C37" s="213">
        <v>89462978.349999994</v>
      </c>
      <c r="D37" s="213">
        <v>54639954.950000003</v>
      </c>
      <c r="E37" s="213">
        <v>85457657.430000007</v>
      </c>
      <c r="F37" s="213">
        <v>43509723.259999998</v>
      </c>
      <c r="G37" s="213">
        <v>37939895.130000003</v>
      </c>
      <c r="H37" s="213">
        <v>39867955.800000004</v>
      </c>
      <c r="I37" s="241">
        <v>41237929.579999998</v>
      </c>
      <c r="J37" s="241">
        <v>38443327.390000001</v>
      </c>
      <c r="K37" s="241">
        <v>28355232.700000003</v>
      </c>
      <c r="L37" s="404"/>
      <c r="M37" s="633"/>
      <c r="N37" s="404"/>
      <c r="O37" s="404"/>
      <c r="P37" s="404"/>
      <c r="Q37" s="404"/>
    </row>
    <row r="38" spans="1:17" ht="15">
      <c r="A38" s="210" t="s">
        <v>306</v>
      </c>
      <c r="B38" s="213">
        <v>0</v>
      </c>
      <c r="C38" s="213">
        <v>0</v>
      </c>
      <c r="D38" s="213">
        <v>0</v>
      </c>
      <c r="E38" s="213">
        <v>0</v>
      </c>
      <c r="F38" s="213">
        <v>0</v>
      </c>
      <c r="G38" s="213">
        <v>0</v>
      </c>
      <c r="H38" s="213">
        <v>0</v>
      </c>
      <c r="I38" s="241">
        <v>0</v>
      </c>
      <c r="J38" s="241">
        <v>0</v>
      </c>
      <c r="K38" s="241"/>
      <c r="L38" s="404"/>
      <c r="M38" s="633"/>
      <c r="N38" s="404"/>
      <c r="O38" s="404"/>
      <c r="P38" s="404"/>
      <c r="Q38" s="404"/>
    </row>
    <row r="39" spans="1:17" ht="15">
      <c r="A39" s="210" t="s">
        <v>307</v>
      </c>
      <c r="B39" s="213">
        <v>19385829.629999999</v>
      </c>
      <c r="C39" s="213">
        <v>39996698.870000005</v>
      </c>
      <c r="D39" s="213">
        <v>28282071.580000002</v>
      </c>
      <c r="E39" s="213">
        <v>21311416.559999999</v>
      </c>
      <c r="F39" s="213">
        <v>38022771.68</v>
      </c>
      <c r="G39" s="213">
        <v>91040799.520000011</v>
      </c>
      <c r="H39" s="213">
        <v>108135667.40000001</v>
      </c>
      <c r="I39" s="241">
        <v>127249237.69</v>
      </c>
      <c r="J39" s="241">
        <v>154485514.75</v>
      </c>
      <c r="K39" s="241">
        <v>81909103.449999988</v>
      </c>
      <c r="L39" s="404"/>
      <c r="M39" s="633"/>
      <c r="N39" s="404"/>
      <c r="O39" s="404"/>
      <c r="P39" s="404"/>
      <c r="Q39" s="404"/>
    </row>
    <row r="40" spans="1:17" ht="15">
      <c r="A40" s="210" t="s">
        <v>308</v>
      </c>
      <c r="B40" s="213">
        <v>11902859.82</v>
      </c>
      <c r="C40" s="213">
        <v>21536754.890000001</v>
      </c>
      <c r="D40" s="213">
        <v>7169661.9799999995</v>
      </c>
      <c r="E40" s="213">
        <v>6575703.8800000008</v>
      </c>
      <c r="F40" s="213">
        <v>6097305.04</v>
      </c>
      <c r="G40" s="213">
        <v>7386627.25</v>
      </c>
      <c r="H40" s="213">
        <v>4262079.09</v>
      </c>
      <c r="I40" s="241">
        <v>4695094.09</v>
      </c>
      <c r="J40" s="241">
        <v>4887753.33</v>
      </c>
      <c r="K40" s="241">
        <v>3504942.62</v>
      </c>
      <c r="L40" s="404"/>
      <c r="M40" s="633"/>
      <c r="N40" s="404"/>
      <c r="O40" s="404"/>
      <c r="P40" s="404"/>
      <c r="Q40" s="404"/>
    </row>
    <row r="41" spans="1:17" ht="15">
      <c r="A41" s="210" t="s">
        <v>309</v>
      </c>
      <c r="B41" s="213">
        <v>1421239.53</v>
      </c>
      <c r="C41" s="213">
        <v>2460403.2599999998</v>
      </c>
      <c r="D41" s="213">
        <v>1312787.3999999999</v>
      </c>
      <c r="E41" s="213">
        <v>1350610.03</v>
      </c>
      <c r="F41" s="213">
        <v>1417405.4</v>
      </c>
      <c r="G41" s="213">
        <v>1940862.95</v>
      </c>
      <c r="H41" s="213">
        <v>1996555.1700000002</v>
      </c>
      <c r="I41" s="241">
        <v>4386888.4800000004</v>
      </c>
      <c r="J41" s="241">
        <v>7614820.5800000001</v>
      </c>
      <c r="K41" s="241">
        <v>2105763.87</v>
      </c>
      <c r="L41" s="404"/>
      <c r="M41" s="633"/>
      <c r="N41" s="404"/>
      <c r="O41" s="404"/>
      <c r="P41" s="404"/>
      <c r="Q41" s="404"/>
    </row>
    <row r="42" spans="1:17" ht="15">
      <c r="A42" s="210" t="s">
        <v>310</v>
      </c>
      <c r="B42" s="213">
        <v>12491670.52</v>
      </c>
      <c r="C42" s="213">
        <v>28657840.52</v>
      </c>
      <c r="D42" s="213">
        <v>50162705.790000007</v>
      </c>
      <c r="E42" s="213">
        <v>39303661.75</v>
      </c>
      <c r="F42" s="213">
        <v>48393448.119999997</v>
      </c>
      <c r="G42" s="213">
        <v>12316881.129999999</v>
      </c>
      <c r="H42" s="213">
        <v>10090881.529999999</v>
      </c>
      <c r="I42" s="241">
        <v>20748879.640000001</v>
      </c>
      <c r="J42" s="241">
        <v>12522019.559999999</v>
      </c>
      <c r="K42" s="241">
        <v>14958028.859999999</v>
      </c>
      <c r="L42" s="404"/>
      <c r="M42" s="633"/>
      <c r="N42" s="404"/>
      <c r="O42" s="404"/>
      <c r="P42" s="404"/>
      <c r="Q42" s="404"/>
    </row>
    <row r="43" spans="1:17" ht="15">
      <c r="A43" s="210" t="s">
        <v>311</v>
      </c>
      <c r="B43" s="213">
        <v>35561680.090000004</v>
      </c>
      <c r="C43" s="213">
        <v>51439200.920000002</v>
      </c>
      <c r="D43" s="213">
        <v>14513337.109999999</v>
      </c>
      <c r="E43" s="213">
        <v>22211869.530000001</v>
      </c>
      <c r="F43" s="213">
        <v>4771452.43</v>
      </c>
      <c r="G43" s="213">
        <v>42233184.329999998</v>
      </c>
      <c r="H43" s="213">
        <v>23859437.209999997</v>
      </c>
      <c r="I43" s="241">
        <v>28572055.059999999</v>
      </c>
      <c r="J43" s="241">
        <v>36017177.030000001</v>
      </c>
      <c r="K43" s="241">
        <v>19167776.25</v>
      </c>
      <c r="L43" s="404"/>
      <c r="M43" s="633"/>
      <c r="N43" s="404"/>
      <c r="O43" s="404"/>
      <c r="P43" s="404"/>
      <c r="Q43" s="404"/>
    </row>
    <row r="44" spans="1:17" ht="15">
      <c r="A44" s="210" t="s">
        <v>312</v>
      </c>
      <c r="B44" s="213">
        <v>41357775.410000004</v>
      </c>
      <c r="C44" s="213">
        <v>62079461.420000002</v>
      </c>
      <c r="D44" s="213">
        <v>46281459.060000002</v>
      </c>
      <c r="E44" s="213">
        <v>43177064.25</v>
      </c>
      <c r="F44" s="213">
        <v>35976682.030000001</v>
      </c>
      <c r="G44" s="213">
        <v>40327207.729999997</v>
      </c>
      <c r="H44" s="213">
        <v>38962430.539999999</v>
      </c>
      <c r="I44" s="241">
        <v>45439583.25</v>
      </c>
      <c r="J44" s="241">
        <v>38929002.57</v>
      </c>
      <c r="K44" s="241">
        <v>26954995.780000001</v>
      </c>
      <c r="L44" s="404"/>
      <c r="M44" s="633"/>
      <c r="N44" s="404"/>
      <c r="O44" s="404"/>
      <c r="P44" s="404"/>
      <c r="Q44" s="404"/>
    </row>
    <row r="45" spans="1:17" ht="15">
      <c r="A45" s="210" t="s">
        <v>313</v>
      </c>
      <c r="B45" s="213">
        <v>25895.600000000002</v>
      </c>
      <c r="C45" s="213">
        <v>124424.09</v>
      </c>
      <c r="D45" s="213">
        <v>29153.980000000003</v>
      </c>
      <c r="E45" s="213">
        <v>0</v>
      </c>
      <c r="F45" s="213">
        <v>0</v>
      </c>
      <c r="G45" s="213">
        <v>0</v>
      </c>
      <c r="H45" s="213">
        <v>0</v>
      </c>
      <c r="I45" s="241">
        <v>0</v>
      </c>
      <c r="J45" s="241">
        <v>0</v>
      </c>
      <c r="K45" s="241"/>
      <c r="L45" s="404"/>
      <c r="M45" s="633"/>
      <c r="N45" s="404"/>
      <c r="O45" s="404"/>
      <c r="P45" s="404"/>
      <c r="Q45" s="404"/>
    </row>
    <row r="46" spans="1:17" ht="15">
      <c r="A46" s="210" t="s">
        <v>314</v>
      </c>
      <c r="B46" s="213">
        <v>35863622.449999996</v>
      </c>
      <c r="C46" s="213">
        <v>69320654.709999993</v>
      </c>
      <c r="D46" s="213">
        <v>26921423.359999999</v>
      </c>
      <c r="E46" s="213">
        <v>29843264.120000001</v>
      </c>
      <c r="F46" s="213">
        <v>24527570.390000001</v>
      </c>
      <c r="G46" s="213">
        <v>40962473.659999996</v>
      </c>
      <c r="H46" s="213">
        <v>28250435.450000003</v>
      </c>
      <c r="I46" s="241">
        <v>39867900.509999998</v>
      </c>
      <c r="J46" s="241">
        <v>45181109.799999997</v>
      </c>
      <c r="K46" s="241">
        <v>23200047.509999998</v>
      </c>
      <c r="L46" s="404"/>
      <c r="M46" s="633"/>
      <c r="N46" s="404"/>
      <c r="O46" s="404"/>
      <c r="P46" s="404"/>
      <c r="Q46" s="404"/>
    </row>
    <row r="47" spans="1:17" ht="15">
      <c r="A47" s="210" t="s">
        <v>315</v>
      </c>
      <c r="B47" s="213">
        <v>0</v>
      </c>
      <c r="C47" s="213">
        <v>0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41">
        <v>0</v>
      </c>
      <c r="J47" s="241">
        <v>0</v>
      </c>
      <c r="K47" s="241"/>
      <c r="L47" s="404"/>
      <c r="M47" s="633"/>
      <c r="N47" s="404"/>
      <c r="O47" s="404"/>
      <c r="P47" s="404"/>
      <c r="Q47" s="404"/>
    </row>
    <row r="48" spans="1:17" ht="15">
      <c r="A48" s="210" t="s">
        <v>316</v>
      </c>
      <c r="B48" s="213">
        <v>0</v>
      </c>
      <c r="C48" s="213">
        <v>0</v>
      </c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41">
        <v>0</v>
      </c>
      <c r="J48" s="241">
        <v>0</v>
      </c>
      <c r="K48" s="241"/>
      <c r="L48" s="404"/>
      <c r="M48" s="633"/>
      <c r="N48" s="404"/>
      <c r="O48" s="404"/>
      <c r="P48" s="404"/>
      <c r="Q48" s="404"/>
    </row>
    <row r="49" spans="1:17" ht="15">
      <c r="A49" s="210" t="s">
        <v>317</v>
      </c>
      <c r="B49" s="213">
        <v>93874113.730000004</v>
      </c>
      <c r="C49" s="213">
        <v>102567807.25</v>
      </c>
      <c r="D49" s="213">
        <v>88816446.790000007</v>
      </c>
      <c r="E49" s="213">
        <v>58598498.910000004</v>
      </c>
      <c r="F49" s="213">
        <v>49229991.390000001</v>
      </c>
      <c r="G49" s="213">
        <v>50191725.279999994</v>
      </c>
      <c r="H49" s="213">
        <v>31014915.91</v>
      </c>
      <c r="I49" s="241">
        <v>35169008.460000001</v>
      </c>
      <c r="J49" s="241">
        <v>48486206.149999999</v>
      </c>
      <c r="K49" s="241">
        <v>39045636.140000001</v>
      </c>
      <c r="L49" s="404"/>
      <c r="M49" s="633"/>
      <c r="N49" s="404"/>
      <c r="O49" s="404"/>
      <c r="P49" s="404"/>
      <c r="Q49" s="404"/>
    </row>
    <row r="50" spans="1:17" ht="15">
      <c r="A50" s="210" t="s">
        <v>318</v>
      </c>
      <c r="B50" s="213">
        <v>52135741.82</v>
      </c>
      <c r="C50" s="213">
        <v>75166609.329999998</v>
      </c>
      <c r="D50" s="213">
        <v>24788149.420000002</v>
      </c>
      <c r="E50" s="213">
        <v>32663589.809999999</v>
      </c>
      <c r="F50" s="213">
        <v>15509637.279999999</v>
      </c>
      <c r="G50" s="213">
        <v>41367240.32</v>
      </c>
      <c r="H50" s="213">
        <v>21140128.490000002</v>
      </c>
      <c r="I50" s="241">
        <v>29268180.289999999</v>
      </c>
      <c r="J50" s="241">
        <v>34976217.259999998</v>
      </c>
      <c r="K50" s="241">
        <v>20103730.920000002</v>
      </c>
      <c r="L50" s="404"/>
      <c r="M50" s="633"/>
      <c r="N50" s="404"/>
      <c r="O50" s="404"/>
      <c r="P50" s="404"/>
      <c r="Q50" s="404"/>
    </row>
    <row r="51" spans="1:17" ht="15">
      <c r="A51" s="210" t="s">
        <v>319</v>
      </c>
      <c r="B51" s="213">
        <v>1290.54</v>
      </c>
      <c r="C51" s="213">
        <v>168583.92</v>
      </c>
      <c r="D51" s="213">
        <v>127077.22</v>
      </c>
      <c r="E51" s="213">
        <v>172334.72</v>
      </c>
      <c r="F51" s="213">
        <v>288122.63</v>
      </c>
      <c r="G51" s="213">
        <v>296383.94</v>
      </c>
      <c r="H51" s="213">
        <v>617143.41</v>
      </c>
      <c r="I51" s="241">
        <v>433589.57</v>
      </c>
      <c r="J51" s="241">
        <v>730236.75</v>
      </c>
      <c r="K51" s="241">
        <v>703446.10000000009</v>
      </c>
      <c r="L51" s="404"/>
      <c r="M51" s="633"/>
      <c r="N51" s="404"/>
      <c r="O51" s="404"/>
      <c r="P51" s="404"/>
      <c r="Q51" s="404"/>
    </row>
    <row r="52" spans="1:17" ht="15">
      <c r="A52" s="210" t="s">
        <v>320</v>
      </c>
      <c r="B52" s="213">
        <v>64903313.18</v>
      </c>
      <c r="C52" s="213">
        <v>76674844.609999999</v>
      </c>
      <c r="D52" s="213">
        <v>59113704.18</v>
      </c>
      <c r="E52" s="213">
        <v>46641568.82</v>
      </c>
      <c r="F52" s="213">
        <v>49023864.790000007</v>
      </c>
      <c r="G52" s="213">
        <v>26760661.670000002</v>
      </c>
      <c r="H52" s="213">
        <v>19687433.66</v>
      </c>
      <c r="I52" s="241">
        <v>30125057.299999997</v>
      </c>
      <c r="J52" s="241">
        <v>26169499.949999999</v>
      </c>
      <c r="K52" s="241">
        <v>16445989.1</v>
      </c>
      <c r="L52" s="404"/>
      <c r="M52" s="633"/>
      <c r="N52" s="404"/>
      <c r="O52" s="404"/>
      <c r="P52" s="404"/>
      <c r="Q52" s="404"/>
    </row>
    <row r="53" spans="1:17" ht="15">
      <c r="A53" s="210" t="s">
        <v>321</v>
      </c>
      <c r="B53" s="213">
        <v>19786.43</v>
      </c>
      <c r="C53" s="213">
        <v>70113.84</v>
      </c>
      <c r="D53" s="213">
        <v>103083.9</v>
      </c>
      <c r="E53" s="213">
        <v>108145.15000000001</v>
      </c>
      <c r="F53" s="213">
        <v>159647.85</v>
      </c>
      <c r="G53" s="213">
        <v>293277.71999999997</v>
      </c>
      <c r="H53" s="213">
        <v>252898.46</v>
      </c>
      <c r="I53" s="241">
        <v>254147.06</v>
      </c>
      <c r="J53" s="241">
        <v>236171.68</v>
      </c>
      <c r="K53" s="241">
        <v>169625.94</v>
      </c>
      <c r="L53" s="404"/>
      <c r="M53" s="633"/>
      <c r="N53" s="404"/>
      <c r="O53" s="404"/>
      <c r="P53" s="404"/>
      <c r="Q53" s="404"/>
    </row>
    <row r="54" spans="1:17" ht="15">
      <c r="A54" s="210" t="s">
        <v>322</v>
      </c>
      <c r="B54" s="213">
        <v>74792785.359999999</v>
      </c>
      <c r="C54" s="213">
        <v>105784526.72</v>
      </c>
      <c r="D54" s="213">
        <v>45183307.909999996</v>
      </c>
      <c r="E54" s="213">
        <v>48204769.019999996</v>
      </c>
      <c r="F54" s="213">
        <v>47222396.940000005</v>
      </c>
      <c r="G54" s="213">
        <v>47376779.530000001</v>
      </c>
      <c r="H54" s="213">
        <v>30387711.219999999</v>
      </c>
      <c r="I54" s="241">
        <v>33105012.57</v>
      </c>
      <c r="J54" s="241">
        <v>48194688.630000003</v>
      </c>
      <c r="K54" s="241">
        <v>38679532.410000004</v>
      </c>
      <c r="L54" s="404"/>
      <c r="M54" s="633"/>
      <c r="N54" s="404"/>
      <c r="O54" s="404"/>
      <c r="P54" s="404"/>
      <c r="Q54" s="404"/>
    </row>
    <row r="55" spans="1:17" ht="15">
      <c r="A55" s="210" t="s">
        <v>323</v>
      </c>
      <c r="B55" s="213">
        <v>0</v>
      </c>
      <c r="C55" s="213">
        <v>0</v>
      </c>
      <c r="D55" s="213">
        <v>0</v>
      </c>
      <c r="E55" s="213">
        <v>0</v>
      </c>
      <c r="F55" s="213">
        <v>0</v>
      </c>
      <c r="G55" s="213">
        <v>0</v>
      </c>
      <c r="H55" s="213">
        <v>0</v>
      </c>
      <c r="I55" s="241">
        <v>0</v>
      </c>
      <c r="J55" s="241">
        <v>0</v>
      </c>
      <c r="K55" s="241">
        <v>0</v>
      </c>
      <c r="L55" s="404"/>
      <c r="M55" s="404"/>
      <c r="N55" s="404"/>
      <c r="O55" s="404"/>
      <c r="P55" s="404"/>
      <c r="Q55" s="404"/>
    </row>
    <row r="56" spans="1:17" ht="15.75" thickBot="1">
      <c r="A56" s="210" t="s">
        <v>324</v>
      </c>
      <c r="B56" s="213">
        <v>0</v>
      </c>
      <c r="C56" s="213">
        <v>0</v>
      </c>
      <c r="D56" s="213">
        <v>0</v>
      </c>
      <c r="E56" s="213">
        <v>0</v>
      </c>
      <c r="F56" s="213">
        <v>0</v>
      </c>
      <c r="G56" s="213">
        <v>0</v>
      </c>
      <c r="H56" s="213">
        <v>0</v>
      </c>
      <c r="I56" s="241">
        <v>0</v>
      </c>
      <c r="J56" s="241">
        <v>0</v>
      </c>
      <c r="K56" s="241">
        <v>0</v>
      </c>
      <c r="L56" s="404"/>
      <c r="M56" s="404"/>
      <c r="N56" s="404"/>
      <c r="O56" s="404"/>
      <c r="P56" s="404"/>
      <c r="Q56" s="404"/>
    </row>
    <row r="57" spans="1:17" ht="15.75" thickBot="1">
      <c r="A57" s="219" t="s">
        <v>329</v>
      </c>
      <c r="B57" s="217">
        <f t="shared" ref="B57:H57" si="2">SUM(B58:B82)</f>
        <v>142114192.39841759</v>
      </c>
      <c r="C57" s="217">
        <f t="shared" si="2"/>
        <v>153333246.43703079</v>
      </c>
      <c r="D57" s="217">
        <f t="shared" si="2"/>
        <v>164714004.27582407</v>
      </c>
      <c r="E57" s="217">
        <f t="shared" si="2"/>
        <v>172438817.46004063</v>
      </c>
      <c r="F57" s="217">
        <f t="shared" si="2"/>
        <v>181115546.38351998</v>
      </c>
      <c r="G57" s="217">
        <f t="shared" si="2"/>
        <v>207782506</v>
      </c>
      <c r="H57" s="217">
        <f t="shared" si="2"/>
        <v>238439595</v>
      </c>
      <c r="I57" s="217">
        <f>SUM(I58:I82)</f>
        <v>214827377.31725195</v>
      </c>
      <c r="J57" s="217">
        <f>SUM(J58:J82)</f>
        <v>214905187.14119998</v>
      </c>
      <c r="K57" s="217">
        <f>SUM(K58:K82)</f>
        <v>124263493.99573103</v>
      </c>
      <c r="L57" s="404"/>
      <c r="M57" s="404"/>
      <c r="N57" s="404"/>
      <c r="O57" s="404"/>
      <c r="P57" s="404"/>
      <c r="Q57" s="404"/>
    </row>
    <row r="58" spans="1:17" ht="15">
      <c r="A58" s="210" t="s">
        <v>300</v>
      </c>
      <c r="B58" s="213">
        <v>2802081.8990824148</v>
      </c>
      <c r="C58" s="213">
        <v>2758912.084381836</v>
      </c>
      <c r="D58" s="213">
        <v>2598937.7619712553</v>
      </c>
      <c r="E58" s="213">
        <v>1825791.6429200002</v>
      </c>
      <c r="F58" s="213">
        <v>1956936.3164799998</v>
      </c>
      <c r="G58" s="213">
        <v>2181077</v>
      </c>
      <c r="H58" s="213">
        <v>1553502</v>
      </c>
      <c r="I58" s="213">
        <v>1936499.75459</v>
      </c>
      <c r="J58" s="213">
        <v>1963351.5551999998</v>
      </c>
      <c r="K58" s="213">
        <v>1360577.2461000001</v>
      </c>
      <c r="L58" s="404"/>
      <c r="M58" s="404"/>
      <c r="N58" s="404"/>
      <c r="O58" s="404"/>
      <c r="P58" s="404"/>
      <c r="Q58" s="404"/>
    </row>
    <row r="59" spans="1:17" ht="15">
      <c r="A59" s="210" t="s">
        <v>301</v>
      </c>
      <c r="B59" s="213">
        <v>8097946.9850280313</v>
      </c>
      <c r="C59" s="213">
        <v>9392414.2086814065</v>
      </c>
      <c r="D59" s="213">
        <v>10256307.121006878</v>
      </c>
      <c r="E59" s="213">
        <v>12277707.738180002</v>
      </c>
      <c r="F59" s="213">
        <v>13685005.948799999</v>
      </c>
      <c r="G59" s="213">
        <v>16128823</v>
      </c>
      <c r="H59" s="213">
        <v>19098015</v>
      </c>
      <c r="I59" s="213">
        <v>15977422.724130755</v>
      </c>
      <c r="J59" s="213">
        <v>16311167.095199998</v>
      </c>
      <c r="K59" s="213">
        <v>9448742.5685475692</v>
      </c>
      <c r="L59" s="404"/>
      <c r="M59" s="404"/>
      <c r="N59" s="404"/>
      <c r="O59" s="404"/>
      <c r="P59" s="404"/>
      <c r="Q59" s="404"/>
    </row>
    <row r="60" spans="1:17" ht="15">
      <c r="A60" s="210" t="s">
        <v>302</v>
      </c>
      <c r="B60" s="213">
        <v>6571717.9971504146</v>
      </c>
      <c r="C60" s="213">
        <v>7718362.3780964613</v>
      </c>
      <c r="D60" s="213">
        <v>7755266.2230911357</v>
      </c>
      <c r="E60" s="213">
        <v>9241030.0819799993</v>
      </c>
      <c r="F60" s="213">
        <v>9635277.1273599993</v>
      </c>
      <c r="G60" s="213">
        <v>10886734</v>
      </c>
      <c r="H60" s="213">
        <v>12727728</v>
      </c>
      <c r="I60" s="213">
        <v>11464781.251775123</v>
      </c>
      <c r="J60" s="213">
        <v>13362839.027199998</v>
      </c>
      <c r="K60" s="213">
        <v>8341638.2261734996</v>
      </c>
      <c r="L60" s="404"/>
      <c r="M60" s="404"/>
      <c r="N60" s="404"/>
      <c r="O60" s="404"/>
      <c r="P60" s="404"/>
      <c r="Q60" s="404"/>
    </row>
    <row r="61" spans="1:17" ht="15">
      <c r="A61" s="210" t="s">
        <v>303</v>
      </c>
      <c r="B61" s="213">
        <v>17153291.72868719</v>
      </c>
      <c r="C61" s="213">
        <v>18448408.87328168</v>
      </c>
      <c r="D61" s="213">
        <v>18923925.400259413</v>
      </c>
      <c r="E61" s="213">
        <v>21230830.52208</v>
      </c>
      <c r="F61" s="213">
        <v>20798111.013280001</v>
      </c>
      <c r="G61" s="213">
        <v>25913731</v>
      </c>
      <c r="H61" s="213">
        <v>31496327</v>
      </c>
      <c r="I61" s="213">
        <v>27718014.031925693</v>
      </c>
      <c r="J61" s="213">
        <v>29015057.928399999</v>
      </c>
      <c r="K61" s="213">
        <v>18307969.551226322</v>
      </c>
      <c r="L61" s="404"/>
      <c r="M61" s="404"/>
      <c r="N61" s="404"/>
      <c r="O61" s="404"/>
      <c r="P61" s="404"/>
      <c r="Q61" s="404"/>
    </row>
    <row r="62" spans="1:17" ht="15">
      <c r="A62" s="210" t="s">
        <v>304</v>
      </c>
      <c r="B62" s="213">
        <v>7957769.1972676329</v>
      </c>
      <c r="C62" s="213">
        <v>8454082.1447049789</v>
      </c>
      <c r="D62" s="213">
        <v>9082065.8306906074</v>
      </c>
      <c r="E62" s="213">
        <v>9929504.8179599997</v>
      </c>
      <c r="F62" s="213">
        <v>10169321.679839998</v>
      </c>
      <c r="G62" s="213">
        <v>11031189</v>
      </c>
      <c r="H62" s="213">
        <v>11082766</v>
      </c>
      <c r="I62" s="213">
        <v>11319825.234913943</v>
      </c>
      <c r="J62" s="213">
        <v>11751652.385199999</v>
      </c>
      <c r="K62" s="213">
        <v>8167596.3422868513</v>
      </c>
      <c r="L62" s="404"/>
      <c r="M62" s="404"/>
      <c r="N62" s="404"/>
      <c r="O62" s="404"/>
      <c r="P62" s="404"/>
      <c r="Q62" s="404"/>
    </row>
    <row r="63" spans="1:17" ht="15">
      <c r="A63" s="210" t="s">
        <v>305</v>
      </c>
      <c r="B63" s="213">
        <v>15049567.406510746</v>
      </c>
      <c r="C63" s="213">
        <v>15557516.712760732</v>
      </c>
      <c r="D63" s="213">
        <v>15852389.235077644</v>
      </c>
      <c r="E63" s="213">
        <v>15830478.344440002</v>
      </c>
      <c r="F63" s="213">
        <v>16642735.962239999</v>
      </c>
      <c r="G63" s="213">
        <v>17557259</v>
      </c>
      <c r="H63" s="213">
        <v>21977353</v>
      </c>
      <c r="I63" s="213">
        <v>15334217.940691018</v>
      </c>
      <c r="J63" s="213">
        <v>15181015.800000001</v>
      </c>
      <c r="K63" s="213">
        <v>7121919.5837785723</v>
      </c>
      <c r="L63" s="404"/>
      <c r="M63" s="404"/>
      <c r="N63" s="404"/>
      <c r="O63" s="404"/>
      <c r="P63" s="404"/>
      <c r="Q63" s="404"/>
    </row>
    <row r="64" spans="1:17" ht="15">
      <c r="A64" s="210" t="s">
        <v>306</v>
      </c>
      <c r="B64" s="213">
        <v>22428.265658171251</v>
      </c>
      <c r="C64" s="213">
        <v>5088.0357128230453</v>
      </c>
      <c r="D64" s="213">
        <v>7579.0649344109852</v>
      </c>
      <c r="E64" s="213">
        <v>17516.543239999999</v>
      </c>
      <c r="F64" s="213">
        <v>13644.296479999999</v>
      </c>
      <c r="G64" s="213">
        <v>32465</v>
      </c>
      <c r="H64" s="213">
        <v>28795</v>
      </c>
      <c r="I64" s="213">
        <v>16502.888299999999</v>
      </c>
      <c r="J64" s="213">
        <v>29093.500800000002</v>
      </c>
      <c r="K64" s="213">
        <v>13455.3</v>
      </c>
      <c r="L64" s="404"/>
      <c r="M64" s="404"/>
      <c r="N64" s="404"/>
      <c r="O64" s="404"/>
      <c r="P64" s="404"/>
      <c r="Q64" s="404"/>
    </row>
    <row r="65" spans="1:17" ht="15">
      <c r="A65" s="210" t="s">
        <v>307</v>
      </c>
      <c r="B65" s="213">
        <v>7606100.1849861285</v>
      </c>
      <c r="C65" s="213">
        <v>9659696.4300015625</v>
      </c>
      <c r="D65" s="213">
        <v>10939122.498419806</v>
      </c>
      <c r="E65" s="213">
        <v>12387522.480200002</v>
      </c>
      <c r="F65" s="213">
        <v>11999324.112959998</v>
      </c>
      <c r="G65" s="213">
        <v>13624297</v>
      </c>
      <c r="H65" s="213">
        <v>16881596</v>
      </c>
      <c r="I65" s="213">
        <v>12253237.399240695</v>
      </c>
      <c r="J65" s="213">
        <v>13648927.048799999</v>
      </c>
      <c r="K65" s="213">
        <v>6235399.4897772856</v>
      </c>
      <c r="L65" s="404"/>
      <c r="M65" s="404"/>
      <c r="N65" s="404"/>
      <c r="O65" s="404"/>
      <c r="P65" s="404"/>
      <c r="Q65" s="404"/>
    </row>
    <row r="66" spans="1:17" ht="15">
      <c r="A66" s="210" t="s">
        <v>308</v>
      </c>
      <c r="B66" s="213">
        <v>5154738.7779010274</v>
      </c>
      <c r="C66" s="213">
        <v>7840591.8007516256</v>
      </c>
      <c r="D66" s="213">
        <v>7771474.6991853416</v>
      </c>
      <c r="E66" s="213">
        <v>8466063.7667800002</v>
      </c>
      <c r="F66" s="213">
        <v>8703169.9118399993</v>
      </c>
      <c r="G66" s="213">
        <v>9920096</v>
      </c>
      <c r="H66" s="213">
        <v>10845171</v>
      </c>
      <c r="I66" s="213">
        <v>9846012.2043816783</v>
      </c>
      <c r="J66" s="213">
        <v>10406700.525999999</v>
      </c>
      <c r="K66" s="213">
        <v>7052289.2249080017</v>
      </c>
      <c r="L66" s="404"/>
      <c r="M66" s="404"/>
      <c r="N66" s="404"/>
      <c r="O66" s="404"/>
      <c r="P66" s="404"/>
      <c r="Q66" s="404"/>
    </row>
    <row r="67" spans="1:17" ht="15">
      <c r="A67" s="210" t="s">
        <v>309</v>
      </c>
      <c r="B67" s="213">
        <v>1515454.0002538557</v>
      </c>
      <c r="C67" s="213">
        <v>1702369.8013526185</v>
      </c>
      <c r="D67" s="213">
        <v>2326784.9731547069</v>
      </c>
      <c r="E67" s="213">
        <v>2581905.7791999998</v>
      </c>
      <c r="F67" s="213">
        <v>2938348.1512000002</v>
      </c>
      <c r="G67" s="213">
        <v>3535872</v>
      </c>
      <c r="H67" s="213">
        <v>3365550</v>
      </c>
      <c r="I67" s="213">
        <v>3040708.7444980284</v>
      </c>
      <c r="J67" s="213">
        <v>3195311.3908000002</v>
      </c>
      <c r="K67" s="213">
        <v>1793898.2125570211</v>
      </c>
      <c r="L67" s="404"/>
      <c r="M67" s="404"/>
      <c r="N67" s="404"/>
      <c r="O67" s="404"/>
      <c r="P67" s="404"/>
      <c r="Q67" s="404"/>
    </row>
    <row r="68" spans="1:17" ht="15">
      <c r="A68" s="210" t="s">
        <v>310</v>
      </c>
      <c r="B68" s="213">
        <v>4025571.4172085314</v>
      </c>
      <c r="C68" s="213">
        <v>4414770.3028009674</v>
      </c>
      <c r="D68" s="213">
        <v>3968745.9335675007</v>
      </c>
      <c r="E68" s="213">
        <v>5200478.4551406</v>
      </c>
      <c r="F68" s="213">
        <v>5010835.9271999998</v>
      </c>
      <c r="G68" s="213">
        <v>7247308</v>
      </c>
      <c r="H68" s="213">
        <v>6947433</v>
      </c>
      <c r="I68" s="213">
        <v>7730057.5723683983</v>
      </c>
      <c r="J68" s="213">
        <v>6349922.7860000003</v>
      </c>
      <c r="K68" s="213">
        <v>3047944.5280156564</v>
      </c>
      <c r="L68" s="404"/>
      <c r="M68" s="404"/>
      <c r="N68" s="404"/>
      <c r="O68" s="404"/>
      <c r="P68" s="404"/>
      <c r="Q68" s="404"/>
    </row>
    <row r="69" spans="1:17" ht="15">
      <c r="A69" s="210" t="s">
        <v>311</v>
      </c>
      <c r="B69" s="213">
        <v>6139814.2762503335</v>
      </c>
      <c r="C69" s="213">
        <v>6393963.5306224655</v>
      </c>
      <c r="D69" s="213">
        <v>7345486.7249576561</v>
      </c>
      <c r="E69" s="213">
        <v>7856575.2497799993</v>
      </c>
      <c r="F69" s="213">
        <v>8534969.0248000007</v>
      </c>
      <c r="G69" s="213">
        <v>8708975</v>
      </c>
      <c r="H69" s="213">
        <v>11553465</v>
      </c>
      <c r="I69" s="213">
        <v>11913104.424613645</v>
      </c>
      <c r="J69" s="213">
        <v>11063360.513599999</v>
      </c>
      <c r="K69" s="213">
        <v>6178655.7600363055</v>
      </c>
      <c r="L69" s="404"/>
      <c r="M69" s="404"/>
      <c r="N69" s="404"/>
      <c r="O69" s="404"/>
      <c r="P69" s="404"/>
      <c r="Q69" s="404"/>
    </row>
    <row r="70" spans="1:17" ht="15">
      <c r="A70" s="210" t="s">
        <v>312</v>
      </c>
      <c r="B70" s="213">
        <v>11409208.843352167</v>
      </c>
      <c r="C70" s="213">
        <v>12095515.775883485</v>
      </c>
      <c r="D70" s="213">
        <v>13367456.898452088</v>
      </c>
      <c r="E70" s="213">
        <v>13543384.77472</v>
      </c>
      <c r="F70" s="213">
        <v>14627549.89536</v>
      </c>
      <c r="G70" s="213">
        <v>16296320</v>
      </c>
      <c r="H70" s="213">
        <v>17911958</v>
      </c>
      <c r="I70" s="213">
        <v>17337796.035026044</v>
      </c>
      <c r="J70" s="213">
        <v>15426082.070800001</v>
      </c>
      <c r="K70" s="213">
        <v>8474168.9559477028</v>
      </c>
      <c r="L70" s="404"/>
      <c r="M70" s="404"/>
      <c r="N70" s="404"/>
      <c r="O70" s="404"/>
      <c r="P70" s="404"/>
      <c r="Q70" s="404"/>
    </row>
    <row r="71" spans="1:17" ht="15">
      <c r="A71" s="210" t="s">
        <v>313</v>
      </c>
      <c r="B71" s="213">
        <v>1521519.8981679007</v>
      </c>
      <c r="C71" s="213">
        <v>1790986.4947222113</v>
      </c>
      <c r="D71" s="213">
        <v>1734978.9298764425</v>
      </c>
      <c r="E71" s="213">
        <v>1644525.1435400001</v>
      </c>
      <c r="F71" s="213">
        <v>2044499.3359999999</v>
      </c>
      <c r="G71" s="213">
        <v>2820409</v>
      </c>
      <c r="H71" s="213">
        <v>2966129</v>
      </c>
      <c r="I71" s="213">
        <v>2894424.3969399999</v>
      </c>
      <c r="J71" s="213">
        <v>2463116.1072</v>
      </c>
      <c r="K71" s="213">
        <v>958834.16438842728</v>
      </c>
      <c r="L71" s="404"/>
      <c r="M71" s="404"/>
      <c r="N71" s="404"/>
      <c r="O71" s="404"/>
      <c r="P71" s="404"/>
      <c r="Q71" s="404"/>
    </row>
    <row r="72" spans="1:17" ht="15">
      <c r="A72" s="210" t="s">
        <v>314</v>
      </c>
      <c r="B72" s="213">
        <v>9431368.2414579075</v>
      </c>
      <c r="C72" s="213">
        <v>11380129.476038987</v>
      </c>
      <c r="D72" s="213">
        <v>11202302.463171164</v>
      </c>
      <c r="E72" s="213">
        <v>12173083.610840002</v>
      </c>
      <c r="F72" s="213">
        <v>13035986.717759999</v>
      </c>
      <c r="G72" s="213">
        <v>15291868</v>
      </c>
      <c r="H72" s="213">
        <v>17669818</v>
      </c>
      <c r="I72" s="213">
        <v>15498043.449818473</v>
      </c>
      <c r="J72" s="213">
        <v>14830876.894399999</v>
      </c>
      <c r="K72" s="213">
        <v>8397032.238983592</v>
      </c>
      <c r="L72" s="404"/>
      <c r="M72" s="404"/>
      <c r="N72" s="404"/>
      <c r="O72" s="404"/>
      <c r="P72" s="404"/>
      <c r="Q72" s="404"/>
    </row>
    <row r="73" spans="1:17" ht="15">
      <c r="A73" s="210" t="s">
        <v>315</v>
      </c>
      <c r="B73" s="213">
        <v>114580.23345233868</v>
      </c>
      <c r="C73" s="213">
        <v>488981.38280839717</v>
      </c>
      <c r="D73" s="213">
        <v>589887.75891903555</v>
      </c>
      <c r="E73" s="213">
        <v>414056.74178000004</v>
      </c>
      <c r="F73" s="213">
        <v>465466.93167999998</v>
      </c>
      <c r="G73" s="213">
        <v>486813</v>
      </c>
      <c r="H73" s="213">
        <v>105507</v>
      </c>
      <c r="I73" s="213">
        <v>137411.74225000001</v>
      </c>
      <c r="J73" s="213">
        <v>51408</v>
      </c>
      <c r="K73" s="213">
        <v>73279.5625</v>
      </c>
      <c r="L73" s="404"/>
      <c r="M73" s="404"/>
      <c r="N73" s="404"/>
      <c r="O73" s="404"/>
      <c r="P73" s="404"/>
      <c r="Q73" s="404"/>
    </row>
    <row r="74" spans="1:17" ht="15">
      <c r="A74" s="210" t="s">
        <v>316</v>
      </c>
      <c r="B74" s="213">
        <v>1929867.6567431935</v>
      </c>
      <c r="C74" s="213">
        <v>2087314.4489031448</v>
      </c>
      <c r="D74" s="213">
        <v>2339768.8466951731</v>
      </c>
      <c r="E74" s="213">
        <v>3449171.4610600001</v>
      </c>
      <c r="F74" s="213">
        <v>3695676.7881599995</v>
      </c>
      <c r="G74" s="213">
        <v>5477205</v>
      </c>
      <c r="H74" s="213">
        <v>6487307</v>
      </c>
      <c r="I74" s="213">
        <v>5614188.2772200005</v>
      </c>
      <c r="J74" s="213">
        <v>4742395.2239999995</v>
      </c>
      <c r="K74" s="213">
        <v>2284341.7915000003</v>
      </c>
      <c r="L74" s="404"/>
      <c r="M74" s="404"/>
      <c r="N74" s="404"/>
      <c r="O74" s="404"/>
      <c r="P74" s="404"/>
      <c r="Q74" s="404"/>
    </row>
    <row r="75" spans="1:17" ht="15">
      <c r="A75" s="210" t="s">
        <v>317</v>
      </c>
      <c r="B75" s="213">
        <v>5892959.7344155908</v>
      </c>
      <c r="C75" s="213">
        <v>5043318.7105122404</v>
      </c>
      <c r="D75" s="213">
        <v>7083829.589219776</v>
      </c>
      <c r="E75" s="213">
        <v>6106276.6426799996</v>
      </c>
      <c r="F75" s="213">
        <v>5141307.7097599991</v>
      </c>
      <c r="G75" s="213">
        <v>4226999</v>
      </c>
      <c r="H75" s="213">
        <v>5399259</v>
      </c>
      <c r="I75" s="213">
        <v>6718497.3242385183</v>
      </c>
      <c r="J75" s="213">
        <v>6167265.3360000001</v>
      </c>
      <c r="K75" s="213">
        <v>5303917.8369223448</v>
      </c>
      <c r="L75" s="404"/>
      <c r="M75" s="404"/>
      <c r="N75" s="404"/>
      <c r="O75" s="404"/>
      <c r="P75" s="404"/>
      <c r="Q75" s="404"/>
    </row>
    <row r="76" spans="1:17" ht="15">
      <c r="A76" s="210" t="s">
        <v>318</v>
      </c>
      <c r="B76" s="213">
        <v>4310321.7462664228</v>
      </c>
      <c r="C76" s="213">
        <v>4398577.190780038</v>
      </c>
      <c r="D76" s="213">
        <v>5657187.9169113589</v>
      </c>
      <c r="E76" s="213">
        <v>6066630.1240999997</v>
      </c>
      <c r="F76" s="213">
        <v>6336432.3414399996</v>
      </c>
      <c r="G76" s="213">
        <v>7168905</v>
      </c>
      <c r="H76" s="213">
        <v>9040125</v>
      </c>
      <c r="I76" s="213">
        <v>6852688.7618152322</v>
      </c>
      <c r="J76" s="213">
        <v>6603785.4487999994</v>
      </c>
      <c r="K76" s="213">
        <v>4043108.7016237327</v>
      </c>
      <c r="L76" s="404"/>
      <c r="M76" s="404"/>
      <c r="N76" s="404"/>
      <c r="O76" s="404"/>
      <c r="P76" s="404"/>
      <c r="Q76" s="404"/>
    </row>
    <row r="77" spans="1:17" ht="15">
      <c r="A77" s="210" t="s">
        <v>319</v>
      </c>
      <c r="B77" s="213">
        <v>5285281.432479511</v>
      </c>
      <c r="C77" s="213">
        <v>5159013.5264978996</v>
      </c>
      <c r="D77" s="213">
        <v>6323145.0950636603</v>
      </c>
      <c r="E77" s="213">
        <v>6287323.9515400007</v>
      </c>
      <c r="F77" s="213">
        <v>7264707.2099199994</v>
      </c>
      <c r="G77" s="213">
        <v>8552182</v>
      </c>
      <c r="H77" s="213">
        <v>7859622</v>
      </c>
      <c r="I77" s="213">
        <v>8196470.7418892337</v>
      </c>
      <c r="J77" s="213">
        <v>8127682.2239999995</v>
      </c>
      <c r="K77" s="213">
        <v>4844548.5650391253</v>
      </c>
      <c r="L77" s="404"/>
      <c r="M77" s="404"/>
      <c r="N77" s="404"/>
      <c r="O77" s="404"/>
      <c r="P77" s="404"/>
      <c r="Q77" s="404"/>
    </row>
    <row r="78" spans="1:17" ht="15">
      <c r="A78" s="210" t="s">
        <v>320</v>
      </c>
      <c r="B78" s="213">
        <v>14325726.961119816</v>
      </c>
      <c r="C78" s="213">
        <v>13516184.16526149</v>
      </c>
      <c r="D78" s="213">
        <v>13686427.053516259</v>
      </c>
      <c r="E78" s="213">
        <v>10491345.324599998</v>
      </c>
      <c r="F78" s="213">
        <v>11003674.13136</v>
      </c>
      <c r="G78" s="213">
        <v>13574741</v>
      </c>
      <c r="H78" s="213">
        <v>15271857</v>
      </c>
      <c r="I78" s="213">
        <v>15070537.92370435</v>
      </c>
      <c r="J78" s="213">
        <v>16110640.534799999</v>
      </c>
      <c r="K78" s="213">
        <v>8586233.4117397126</v>
      </c>
      <c r="L78" s="404"/>
      <c r="M78" s="404"/>
      <c r="N78" s="404"/>
      <c r="O78" s="404"/>
      <c r="P78" s="404"/>
      <c r="Q78" s="404"/>
    </row>
    <row r="79" spans="1:17" ht="15">
      <c r="A79" s="210" t="s">
        <v>321</v>
      </c>
      <c r="B79" s="213">
        <v>927993.41310510365</v>
      </c>
      <c r="C79" s="213">
        <v>869382.4310984239</v>
      </c>
      <c r="D79" s="213">
        <v>949736.02802175866</v>
      </c>
      <c r="E79" s="213">
        <v>913443.64188000001</v>
      </c>
      <c r="F79" s="213">
        <v>2103074.92368</v>
      </c>
      <c r="G79" s="213">
        <v>1017700</v>
      </c>
      <c r="H79" s="213">
        <v>1363105</v>
      </c>
      <c r="I79" s="213">
        <v>1126222.0938600001</v>
      </c>
      <c r="J79" s="213">
        <v>963317.88</v>
      </c>
      <c r="K79" s="213">
        <v>393771.73469999997</v>
      </c>
      <c r="L79" s="404"/>
      <c r="M79" s="404"/>
      <c r="N79" s="404"/>
      <c r="O79" s="404"/>
      <c r="P79" s="404"/>
      <c r="Q79" s="404"/>
    </row>
    <row r="80" spans="1:17" ht="15">
      <c r="A80" s="210" t="s">
        <v>322</v>
      </c>
      <c r="B80" s="213">
        <v>4802513.511701487</v>
      </c>
      <c r="C80" s="213">
        <v>4102959.3104283637</v>
      </c>
      <c r="D80" s="213">
        <v>4833596.6362122968</v>
      </c>
      <c r="E80" s="213">
        <v>4411779.5142200002</v>
      </c>
      <c r="F80" s="213">
        <v>5212809.5318400003</v>
      </c>
      <c r="G80" s="213">
        <v>6004017</v>
      </c>
      <c r="H80" s="213">
        <v>6718109</v>
      </c>
      <c r="I80" s="213">
        <v>6735295.82519117</v>
      </c>
      <c r="J80" s="213">
        <v>7087969.8639999991</v>
      </c>
      <c r="K80" s="213">
        <v>3784764.7489793063</v>
      </c>
      <c r="L80" s="404"/>
      <c r="M80" s="404"/>
      <c r="N80" s="404"/>
      <c r="O80" s="404"/>
      <c r="P80" s="404"/>
      <c r="Q80" s="404"/>
    </row>
    <row r="81" spans="1:17" ht="15">
      <c r="A81" s="210" t="s">
        <v>323</v>
      </c>
      <c r="B81" s="213">
        <v>19463.666679419461</v>
      </c>
      <c r="C81" s="213">
        <v>19455.877442696172</v>
      </c>
      <c r="D81" s="213">
        <v>43553.030509609976</v>
      </c>
      <c r="E81" s="213">
        <v>55096.25740000001</v>
      </c>
      <c r="F81" s="213">
        <v>56406.394079999998</v>
      </c>
      <c r="G81" s="213">
        <v>56161</v>
      </c>
      <c r="H81" s="213">
        <v>68216</v>
      </c>
      <c r="I81" s="213">
        <v>83802.850000000006</v>
      </c>
      <c r="J81" s="213">
        <v>47712</v>
      </c>
      <c r="K81" s="213">
        <v>33766.5</v>
      </c>
      <c r="L81" s="404"/>
      <c r="M81" s="404"/>
      <c r="N81" s="404"/>
      <c r="O81" s="404"/>
      <c r="P81" s="404"/>
      <c r="Q81" s="404"/>
    </row>
    <row r="82" spans="1:17" ht="15">
      <c r="A82" s="210" t="s">
        <v>324</v>
      </c>
      <c r="B82" s="213">
        <v>46904.923492221176</v>
      </c>
      <c r="C82" s="213">
        <v>35251.343504267919</v>
      </c>
      <c r="D82" s="213">
        <v>74048.562939078285</v>
      </c>
      <c r="E82" s="213">
        <v>37294.849779999997</v>
      </c>
      <c r="F82" s="213">
        <v>40275</v>
      </c>
      <c r="G82" s="213">
        <v>41360</v>
      </c>
      <c r="H82" s="213">
        <v>20882</v>
      </c>
      <c r="I82" s="213">
        <v>11613.72387</v>
      </c>
      <c r="J82" s="213">
        <v>4536</v>
      </c>
      <c r="K82" s="213">
        <v>15639.75</v>
      </c>
      <c r="L82" s="404"/>
      <c r="M82" s="404"/>
      <c r="N82" s="404"/>
      <c r="O82" s="404"/>
      <c r="P82" s="404"/>
      <c r="Q82" s="404"/>
    </row>
    <row r="83" spans="1:17" ht="15">
      <c r="A83" s="210"/>
      <c r="B83" s="213"/>
      <c r="C83" s="213"/>
      <c r="D83" s="213"/>
      <c r="E83" s="213"/>
      <c r="F83" s="213"/>
      <c r="G83" s="213"/>
      <c r="H83" s="213"/>
      <c r="I83" s="213"/>
      <c r="J83" s="213"/>
      <c r="K83" s="242"/>
      <c r="L83" s="404"/>
      <c r="M83" s="404"/>
      <c r="N83" s="404"/>
      <c r="O83" s="404"/>
      <c r="P83" s="404"/>
      <c r="Q83" s="404"/>
    </row>
    <row r="84" spans="1:17" ht="69.75" customHeight="1">
      <c r="A84" s="745" t="s">
        <v>585</v>
      </c>
      <c r="B84" s="745"/>
      <c r="C84" s="745"/>
      <c r="D84" s="745"/>
      <c r="E84" s="745"/>
      <c r="F84" s="745"/>
      <c r="G84" s="745"/>
      <c r="H84" s="745"/>
      <c r="I84" s="745"/>
      <c r="J84" s="745"/>
      <c r="L84" s="404"/>
      <c r="M84" s="404"/>
      <c r="N84" s="404"/>
      <c r="O84" s="404"/>
      <c r="P84" s="404"/>
      <c r="Q84" s="404"/>
    </row>
    <row r="85" spans="1:17" ht="12.75">
      <c r="A85" s="580" t="s">
        <v>461</v>
      </c>
      <c r="B85" s="581"/>
      <c r="C85" s="581"/>
      <c r="D85" s="581"/>
      <c r="E85" s="213"/>
      <c r="F85" s="213"/>
      <c r="G85" s="213"/>
      <c r="H85" s="213"/>
      <c r="I85" s="213"/>
      <c r="J85" s="213"/>
    </row>
    <row r="86" spans="1:17" ht="18.75" customHeight="1">
      <c r="A86" s="385" t="s">
        <v>365</v>
      </c>
      <c r="B86" s="381"/>
      <c r="C86" s="381"/>
      <c r="D86" s="381"/>
      <c r="E86" s="242"/>
      <c r="F86" s="242"/>
      <c r="G86" s="242"/>
      <c r="H86" s="242"/>
      <c r="I86" s="242"/>
      <c r="J86" s="242"/>
      <c r="K86" s="386"/>
    </row>
    <row r="91" spans="1:17" ht="10.5" customHeight="1"/>
  </sheetData>
  <mergeCells count="2">
    <mergeCell ref="A2:I2"/>
    <mergeCell ref="A84:J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</sheetPr>
  <dimension ref="A1:N45"/>
  <sheetViews>
    <sheetView showGridLines="0" zoomScaleNormal="100" zoomScaleSheetLayoutView="100" workbookViewId="0">
      <selection activeCell="P20" sqref="P20"/>
    </sheetView>
  </sheetViews>
  <sheetFormatPr baseColWidth="10" defaultColWidth="11.42578125" defaultRowHeight="15"/>
  <cols>
    <col min="1" max="1" width="11.42578125" style="404"/>
    <col min="2" max="14" width="10.5703125" style="404" customWidth="1"/>
    <col min="15" max="16384" width="11.42578125" style="404"/>
  </cols>
  <sheetData>
    <row r="1" spans="1:14">
      <c r="A1" s="169" t="s">
        <v>331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5.75">
      <c r="A2" s="207" t="s">
        <v>332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5.75">
      <c r="A3" s="207" t="s">
        <v>330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5.75" thickBot="1">
      <c r="A4" s="176" t="s">
        <v>258</v>
      </c>
      <c r="B4" s="197" t="s">
        <v>117</v>
      </c>
      <c r="C4" s="197" t="s">
        <v>118</v>
      </c>
      <c r="D4" s="197" t="s">
        <v>124</v>
      </c>
      <c r="E4" s="197" t="s">
        <v>126</v>
      </c>
      <c r="F4" s="197" t="s">
        <v>127</v>
      </c>
      <c r="G4" s="197" t="s">
        <v>152</v>
      </c>
      <c r="H4" s="197" t="s">
        <v>153</v>
      </c>
      <c r="I4" s="197" t="s">
        <v>155</v>
      </c>
      <c r="J4" s="197" t="s">
        <v>156</v>
      </c>
      <c r="K4" s="197" t="s">
        <v>157</v>
      </c>
      <c r="L4" s="197" t="s">
        <v>158</v>
      </c>
      <c r="M4" s="197" t="s">
        <v>159</v>
      </c>
      <c r="N4" s="197" t="s">
        <v>55</v>
      </c>
    </row>
    <row r="5" spans="1:14" ht="15.75" thickBot="1">
      <c r="A5" s="200" t="s">
        <v>389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</row>
    <row r="6" spans="1:14">
      <c r="A6" s="203">
        <v>2008</v>
      </c>
      <c r="B6" s="374">
        <v>709</v>
      </c>
      <c r="C6" s="374">
        <v>1674</v>
      </c>
      <c r="D6" s="374">
        <v>642</v>
      </c>
      <c r="E6" s="374">
        <v>807</v>
      </c>
      <c r="F6" s="374">
        <v>1007</v>
      </c>
      <c r="G6" s="374">
        <v>649</v>
      </c>
      <c r="H6" s="374">
        <v>856</v>
      </c>
      <c r="I6" s="374">
        <v>1094</v>
      </c>
      <c r="J6" s="374">
        <v>812</v>
      </c>
      <c r="K6" s="374">
        <v>686</v>
      </c>
      <c r="L6" s="374">
        <v>511</v>
      </c>
      <c r="M6" s="374">
        <v>346</v>
      </c>
      <c r="N6" s="374">
        <v>9793</v>
      </c>
    </row>
    <row r="7" spans="1:14">
      <c r="A7" s="203">
        <v>2009</v>
      </c>
      <c r="B7" s="374">
        <v>353</v>
      </c>
      <c r="C7" s="374">
        <v>717</v>
      </c>
      <c r="D7" s="374">
        <v>601</v>
      </c>
      <c r="E7" s="374">
        <v>338</v>
      </c>
      <c r="F7" s="374">
        <v>507</v>
      </c>
      <c r="G7" s="374">
        <v>281</v>
      </c>
      <c r="H7" s="374">
        <v>304</v>
      </c>
      <c r="I7" s="374">
        <v>586</v>
      </c>
      <c r="J7" s="374">
        <v>415</v>
      </c>
      <c r="K7" s="374">
        <v>439</v>
      </c>
      <c r="L7" s="374">
        <v>404</v>
      </c>
      <c r="M7" s="374">
        <v>290</v>
      </c>
      <c r="N7" s="374">
        <v>5235</v>
      </c>
    </row>
    <row r="8" spans="1:14">
      <c r="A8" s="203">
        <v>2010</v>
      </c>
      <c r="B8" s="374">
        <v>514</v>
      </c>
      <c r="C8" s="374">
        <v>1556</v>
      </c>
      <c r="D8" s="374">
        <v>512</v>
      </c>
      <c r="E8" s="374">
        <v>467</v>
      </c>
      <c r="F8" s="374">
        <v>697</v>
      </c>
      <c r="G8" s="374">
        <v>476</v>
      </c>
      <c r="H8" s="374">
        <v>686</v>
      </c>
      <c r="I8" s="374">
        <v>686</v>
      </c>
      <c r="J8" s="374">
        <v>526</v>
      </c>
      <c r="K8" s="374">
        <v>859</v>
      </c>
      <c r="L8" s="374">
        <v>949</v>
      </c>
      <c r="M8" s="374">
        <v>1710</v>
      </c>
      <c r="N8" s="374">
        <v>9638</v>
      </c>
    </row>
    <row r="9" spans="1:14">
      <c r="A9" s="203">
        <v>2011</v>
      </c>
      <c r="B9" s="374">
        <v>1388</v>
      </c>
      <c r="C9" s="374">
        <v>1930</v>
      </c>
      <c r="D9" s="374">
        <v>961</v>
      </c>
      <c r="E9" s="374">
        <v>782</v>
      </c>
      <c r="F9" s="374">
        <v>898</v>
      </c>
      <c r="G9" s="374">
        <v>494</v>
      </c>
      <c r="H9" s="374">
        <v>545</v>
      </c>
      <c r="I9" s="374">
        <v>600</v>
      </c>
      <c r="J9" s="374">
        <v>691</v>
      </c>
      <c r="K9" s="374">
        <v>451</v>
      </c>
      <c r="L9" s="374">
        <v>739</v>
      </c>
      <c r="M9" s="374">
        <v>463</v>
      </c>
      <c r="N9" s="374">
        <v>9942</v>
      </c>
    </row>
    <row r="10" spans="1:14">
      <c r="A10" s="203">
        <v>2012</v>
      </c>
      <c r="B10" s="374">
        <v>1391</v>
      </c>
      <c r="C10" s="374">
        <v>462</v>
      </c>
      <c r="D10" s="374">
        <v>474</v>
      </c>
      <c r="E10" s="374">
        <v>345</v>
      </c>
      <c r="F10" s="374">
        <v>1279</v>
      </c>
      <c r="G10" s="374">
        <v>523</v>
      </c>
      <c r="H10" s="374">
        <v>450</v>
      </c>
      <c r="I10" s="374">
        <v>611</v>
      </c>
      <c r="J10" s="374">
        <v>384</v>
      </c>
      <c r="K10" s="374">
        <v>371</v>
      </c>
      <c r="L10" s="374">
        <v>739</v>
      </c>
      <c r="M10" s="374">
        <v>218</v>
      </c>
      <c r="N10" s="374">
        <v>7247</v>
      </c>
    </row>
    <row r="11" spans="1:14">
      <c r="A11" s="203">
        <v>2013</v>
      </c>
      <c r="B11" s="374">
        <v>1121</v>
      </c>
      <c r="C11" s="374">
        <v>319</v>
      </c>
      <c r="D11" s="374">
        <v>318</v>
      </c>
      <c r="E11" s="374">
        <v>418</v>
      </c>
      <c r="F11" s="374">
        <v>1035</v>
      </c>
      <c r="G11" s="374">
        <v>376</v>
      </c>
      <c r="H11" s="374">
        <v>360</v>
      </c>
      <c r="I11" s="374">
        <v>451</v>
      </c>
      <c r="J11" s="374">
        <v>310</v>
      </c>
      <c r="K11" s="374">
        <v>271</v>
      </c>
      <c r="L11" s="374">
        <v>650</v>
      </c>
      <c r="M11" s="374">
        <v>168</v>
      </c>
      <c r="N11" s="374">
        <v>5797</v>
      </c>
    </row>
    <row r="12" spans="1:14">
      <c r="A12" s="203">
        <v>2014</v>
      </c>
      <c r="B12" s="374">
        <v>2039</v>
      </c>
      <c r="C12" s="374">
        <v>358</v>
      </c>
      <c r="D12" s="374">
        <v>236</v>
      </c>
      <c r="E12" s="374">
        <v>250</v>
      </c>
      <c r="F12" s="374">
        <v>670</v>
      </c>
      <c r="G12" s="374">
        <v>477</v>
      </c>
      <c r="H12" s="374">
        <v>206</v>
      </c>
      <c r="I12" s="374">
        <v>389</v>
      </c>
      <c r="J12" s="374">
        <v>403</v>
      </c>
      <c r="K12" s="374">
        <v>288</v>
      </c>
      <c r="L12" s="374">
        <v>402</v>
      </c>
      <c r="M12" s="374">
        <v>372</v>
      </c>
      <c r="N12" s="374">
        <v>6090</v>
      </c>
    </row>
    <row r="13" spans="1:14">
      <c r="A13" s="203">
        <v>2015</v>
      </c>
      <c r="B13" s="374">
        <v>2176</v>
      </c>
      <c r="C13" s="374">
        <v>325</v>
      </c>
      <c r="D13" s="374">
        <v>232</v>
      </c>
      <c r="E13" s="374">
        <v>246</v>
      </c>
      <c r="F13" s="374">
        <v>771</v>
      </c>
      <c r="G13" s="374">
        <v>353</v>
      </c>
      <c r="H13" s="374">
        <v>214</v>
      </c>
      <c r="I13" s="374">
        <v>571</v>
      </c>
      <c r="J13" s="374">
        <v>192</v>
      </c>
      <c r="K13" s="374">
        <v>184</v>
      </c>
      <c r="L13" s="374">
        <v>392</v>
      </c>
      <c r="M13" s="374">
        <v>140</v>
      </c>
      <c r="N13" s="374">
        <v>5796</v>
      </c>
    </row>
    <row r="14" spans="1:14">
      <c r="A14" s="203">
        <v>2016</v>
      </c>
      <c r="B14" s="374">
        <v>1917</v>
      </c>
      <c r="C14" s="374">
        <v>223</v>
      </c>
      <c r="D14" s="374">
        <v>205</v>
      </c>
      <c r="E14" s="374">
        <v>271</v>
      </c>
      <c r="F14" s="375">
        <v>0</v>
      </c>
      <c r="G14" s="375">
        <v>0</v>
      </c>
      <c r="H14" s="374">
        <v>879</v>
      </c>
      <c r="I14" s="374">
        <v>292</v>
      </c>
      <c r="J14" s="374">
        <v>330</v>
      </c>
      <c r="K14" s="374">
        <v>307</v>
      </c>
      <c r="L14" s="374">
        <v>582</v>
      </c>
      <c r="M14" s="374">
        <v>300</v>
      </c>
      <c r="N14" s="374">
        <v>5306</v>
      </c>
    </row>
    <row r="15" spans="1:14">
      <c r="A15" s="203">
        <v>2017</v>
      </c>
      <c r="B15" s="374">
        <v>2287</v>
      </c>
      <c r="C15" s="374">
        <v>70</v>
      </c>
      <c r="D15" s="374">
        <v>83</v>
      </c>
      <c r="E15" s="374">
        <v>55</v>
      </c>
      <c r="F15" s="374">
        <v>130</v>
      </c>
      <c r="G15" s="374">
        <v>34</v>
      </c>
      <c r="H15" s="374">
        <v>53</v>
      </c>
      <c r="I15" s="374">
        <v>98</v>
      </c>
      <c r="J15" s="374">
        <v>62</v>
      </c>
      <c r="K15" s="374">
        <v>1661</v>
      </c>
      <c r="L15" s="374">
        <v>895</v>
      </c>
      <c r="M15" s="374">
        <v>403</v>
      </c>
      <c r="N15" s="374">
        <v>5831</v>
      </c>
    </row>
    <row r="16" spans="1:14">
      <c r="A16" s="203">
        <v>2018</v>
      </c>
      <c r="B16" s="374">
        <v>699</v>
      </c>
      <c r="C16" s="374">
        <v>372</v>
      </c>
      <c r="D16" s="455">
        <v>349</v>
      </c>
      <c r="E16" s="374">
        <v>596</v>
      </c>
      <c r="F16" s="374">
        <v>1556</v>
      </c>
      <c r="G16" s="374">
        <v>403</v>
      </c>
      <c r="H16" s="374">
        <v>525</v>
      </c>
      <c r="I16" s="374">
        <v>876</v>
      </c>
      <c r="J16" s="374">
        <v>445</v>
      </c>
      <c r="K16" s="374">
        <v>328</v>
      </c>
      <c r="L16" s="374">
        <v>558</v>
      </c>
      <c r="M16" s="374">
        <v>237</v>
      </c>
      <c r="N16" s="374">
        <f>SUM(B16:M16)</f>
        <v>6944</v>
      </c>
    </row>
    <row r="17" spans="1:14" ht="15.75" thickBot="1">
      <c r="A17" s="203">
        <v>2019</v>
      </c>
      <c r="B17" s="374">
        <v>362</v>
      </c>
      <c r="C17" s="374">
        <v>586</v>
      </c>
      <c r="D17" s="374">
        <v>328</v>
      </c>
      <c r="E17" s="374">
        <v>388</v>
      </c>
      <c r="F17" s="374">
        <v>1488</v>
      </c>
      <c r="G17" s="374">
        <v>278</v>
      </c>
      <c r="H17" s="374">
        <v>403</v>
      </c>
      <c r="I17" s="374" t="s">
        <v>378</v>
      </c>
      <c r="J17" s="374" t="s">
        <v>378</v>
      </c>
      <c r="K17" s="374" t="s">
        <v>378</v>
      </c>
      <c r="L17" s="374" t="s">
        <v>378</v>
      </c>
      <c r="M17" s="374" t="s">
        <v>378</v>
      </c>
      <c r="N17" s="374">
        <f>SUM(B17:M17)</f>
        <v>3833</v>
      </c>
    </row>
    <row r="18" spans="1:14" ht="15.75" thickBot="1">
      <c r="A18" s="204" t="s">
        <v>366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</row>
    <row r="19" spans="1:14">
      <c r="A19" s="203">
        <v>2008</v>
      </c>
      <c r="B19" s="374">
        <v>2</v>
      </c>
      <c r="C19" s="374">
        <v>182</v>
      </c>
      <c r="D19" s="374">
        <v>355</v>
      </c>
      <c r="E19" s="374">
        <v>252</v>
      </c>
      <c r="F19" s="374">
        <v>746</v>
      </c>
      <c r="G19" s="374">
        <v>431</v>
      </c>
      <c r="H19" s="374">
        <v>128</v>
      </c>
      <c r="I19" s="374">
        <v>580</v>
      </c>
      <c r="J19" s="374">
        <v>700</v>
      </c>
      <c r="K19" s="374">
        <v>829</v>
      </c>
      <c r="L19" s="374">
        <v>510</v>
      </c>
      <c r="M19" s="374">
        <v>748</v>
      </c>
      <c r="N19" s="374">
        <v>5463</v>
      </c>
    </row>
    <row r="20" spans="1:14">
      <c r="A20" s="203">
        <v>2009</v>
      </c>
      <c r="B20" s="374">
        <v>137</v>
      </c>
      <c r="C20" s="374">
        <v>418</v>
      </c>
      <c r="D20" s="374">
        <v>429</v>
      </c>
      <c r="E20" s="374">
        <v>93</v>
      </c>
      <c r="F20" s="374">
        <v>208</v>
      </c>
      <c r="G20" s="374">
        <v>423</v>
      </c>
      <c r="H20" s="374">
        <v>487</v>
      </c>
      <c r="I20" s="374">
        <v>121</v>
      </c>
      <c r="J20" s="374">
        <v>281</v>
      </c>
      <c r="K20" s="374">
        <v>332</v>
      </c>
      <c r="L20" s="374">
        <v>443</v>
      </c>
      <c r="M20" s="374">
        <v>490</v>
      </c>
      <c r="N20" s="374">
        <v>3862</v>
      </c>
    </row>
    <row r="21" spans="1:14">
      <c r="A21" s="203">
        <v>2010</v>
      </c>
      <c r="B21" s="374">
        <v>215</v>
      </c>
      <c r="C21" s="374">
        <v>261</v>
      </c>
      <c r="D21" s="374">
        <v>195</v>
      </c>
      <c r="E21" s="374">
        <v>236</v>
      </c>
      <c r="F21" s="374">
        <v>251</v>
      </c>
      <c r="G21" s="374">
        <v>244</v>
      </c>
      <c r="H21" s="374">
        <v>352</v>
      </c>
      <c r="I21" s="374">
        <v>216</v>
      </c>
      <c r="J21" s="374">
        <v>450</v>
      </c>
      <c r="K21" s="374">
        <v>301</v>
      </c>
      <c r="L21" s="374">
        <v>582</v>
      </c>
      <c r="M21" s="374">
        <v>688</v>
      </c>
      <c r="N21" s="374">
        <v>3991</v>
      </c>
    </row>
    <row r="22" spans="1:14" ht="12.75" hidden="1" customHeight="1">
      <c r="A22" s="203">
        <v>2011</v>
      </c>
      <c r="B22" s="374">
        <v>242</v>
      </c>
      <c r="C22" s="374">
        <v>292</v>
      </c>
      <c r="D22" s="374">
        <v>623</v>
      </c>
      <c r="E22" s="374">
        <v>481</v>
      </c>
      <c r="F22" s="374">
        <v>550</v>
      </c>
      <c r="G22" s="374">
        <v>332</v>
      </c>
      <c r="H22" s="374">
        <v>491</v>
      </c>
      <c r="I22" s="374">
        <v>455</v>
      </c>
      <c r="J22" s="374">
        <v>300</v>
      </c>
      <c r="K22" s="374">
        <v>179</v>
      </c>
      <c r="L22" s="374">
        <v>135</v>
      </c>
      <c r="M22" s="374">
        <v>175</v>
      </c>
      <c r="N22" s="374">
        <v>4255</v>
      </c>
    </row>
    <row r="23" spans="1:14" hidden="1">
      <c r="A23" s="203">
        <v>2012</v>
      </c>
      <c r="B23" s="375">
        <v>0</v>
      </c>
      <c r="C23" s="375">
        <v>0</v>
      </c>
      <c r="D23" s="375">
        <v>507</v>
      </c>
      <c r="E23" s="375">
        <v>1002</v>
      </c>
      <c r="F23" s="375">
        <v>517</v>
      </c>
      <c r="G23" s="375">
        <v>318</v>
      </c>
      <c r="H23" s="375">
        <v>347</v>
      </c>
      <c r="I23" s="375">
        <v>346</v>
      </c>
      <c r="J23" s="375">
        <v>196</v>
      </c>
      <c r="K23" s="375">
        <v>444</v>
      </c>
      <c r="L23" s="375">
        <v>336</v>
      </c>
      <c r="M23" s="375">
        <v>363</v>
      </c>
      <c r="N23" s="374">
        <v>4376</v>
      </c>
    </row>
    <row r="24" spans="1:14">
      <c r="A24" s="203">
        <v>2013</v>
      </c>
      <c r="B24" s="375">
        <v>125</v>
      </c>
      <c r="C24" s="375">
        <v>331</v>
      </c>
      <c r="D24" s="375">
        <v>330</v>
      </c>
      <c r="E24" s="375">
        <v>339</v>
      </c>
      <c r="F24" s="375">
        <v>326</v>
      </c>
      <c r="G24" s="375">
        <v>223</v>
      </c>
      <c r="H24" s="375">
        <v>420</v>
      </c>
      <c r="I24" s="375">
        <v>266</v>
      </c>
      <c r="J24" s="375">
        <v>390</v>
      </c>
      <c r="K24" s="375">
        <v>304</v>
      </c>
      <c r="L24" s="375">
        <v>317</v>
      </c>
      <c r="M24" s="375">
        <v>351</v>
      </c>
      <c r="N24" s="374">
        <v>3722</v>
      </c>
    </row>
    <row r="25" spans="1:14">
      <c r="A25" s="203">
        <v>2014</v>
      </c>
      <c r="B25" s="375">
        <v>220</v>
      </c>
      <c r="C25" s="375">
        <v>284</v>
      </c>
      <c r="D25" s="375">
        <v>253</v>
      </c>
      <c r="E25" s="375">
        <v>237</v>
      </c>
      <c r="F25" s="375">
        <v>357</v>
      </c>
      <c r="G25" s="375">
        <v>275</v>
      </c>
      <c r="H25" s="375">
        <v>278</v>
      </c>
      <c r="I25" s="375">
        <v>88</v>
      </c>
      <c r="J25" s="375">
        <v>244</v>
      </c>
      <c r="K25" s="375">
        <v>245</v>
      </c>
      <c r="L25" s="375">
        <v>145</v>
      </c>
      <c r="M25" s="375">
        <v>342</v>
      </c>
      <c r="N25" s="374">
        <v>2968</v>
      </c>
    </row>
    <row r="26" spans="1:14">
      <c r="A26" s="203">
        <v>2015</v>
      </c>
      <c r="B26" s="375">
        <v>225</v>
      </c>
      <c r="C26" s="375">
        <v>112</v>
      </c>
      <c r="D26" s="375">
        <v>155</v>
      </c>
      <c r="E26" s="375">
        <v>388</v>
      </c>
      <c r="F26" s="375">
        <v>364</v>
      </c>
      <c r="G26" s="375">
        <v>208</v>
      </c>
      <c r="H26" s="375">
        <v>393</v>
      </c>
      <c r="I26" s="375">
        <v>166</v>
      </c>
      <c r="J26" s="375">
        <v>474</v>
      </c>
      <c r="K26" s="375">
        <v>0</v>
      </c>
      <c r="L26" s="375">
        <v>0</v>
      </c>
      <c r="M26" s="375">
        <v>0</v>
      </c>
      <c r="N26" s="374">
        <v>2485</v>
      </c>
    </row>
    <row r="27" spans="1:14">
      <c r="A27" s="203">
        <v>2016</v>
      </c>
      <c r="B27" s="375">
        <v>0</v>
      </c>
      <c r="C27" s="375">
        <v>0</v>
      </c>
      <c r="D27" s="375">
        <v>0</v>
      </c>
      <c r="E27" s="375">
        <v>74</v>
      </c>
      <c r="F27" s="375">
        <v>0</v>
      </c>
      <c r="G27" s="375">
        <v>0</v>
      </c>
      <c r="H27" s="375">
        <v>0</v>
      </c>
      <c r="I27" s="375">
        <v>0</v>
      </c>
      <c r="J27" s="375">
        <v>0</v>
      </c>
      <c r="K27" s="375">
        <v>908</v>
      </c>
      <c r="L27" s="375">
        <v>179</v>
      </c>
      <c r="M27" s="375">
        <v>285</v>
      </c>
      <c r="N27" s="374">
        <v>1446</v>
      </c>
    </row>
    <row r="28" spans="1:14">
      <c r="A28" s="203">
        <v>2017</v>
      </c>
      <c r="B28" s="375">
        <v>0</v>
      </c>
      <c r="C28" s="374">
        <v>61</v>
      </c>
      <c r="D28" s="374">
        <v>247</v>
      </c>
      <c r="E28" s="374">
        <v>81</v>
      </c>
      <c r="F28" s="374">
        <v>110</v>
      </c>
      <c r="G28" s="374">
        <v>213</v>
      </c>
      <c r="H28" s="374">
        <v>108</v>
      </c>
      <c r="I28" s="374">
        <v>148</v>
      </c>
      <c r="J28" s="374">
        <v>325</v>
      </c>
      <c r="K28" s="374">
        <v>217</v>
      </c>
      <c r="L28" s="374">
        <v>130</v>
      </c>
      <c r="M28" s="374">
        <v>490</v>
      </c>
      <c r="N28" s="374">
        <v>2130</v>
      </c>
    </row>
    <row r="29" spans="1:14">
      <c r="A29" s="203">
        <v>2018</v>
      </c>
      <c r="B29" s="375">
        <v>134</v>
      </c>
      <c r="C29" s="374">
        <v>202</v>
      </c>
      <c r="D29" s="455">
        <v>178</v>
      </c>
      <c r="E29" s="374">
        <v>150</v>
      </c>
      <c r="F29" s="374">
        <v>119</v>
      </c>
      <c r="G29" s="374">
        <v>129</v>
      </c>
      <c r="H29" s="374">
        <v>22</v>
      </c>
      <c r="I29" s="374">
        <v>261</v>
      </c>
      <c r="J29" s="374">
        <v>177</v>
      </c>
      <c r="K29" s="374">
        <v>204</v>
      </c>
      <c r="L29" s="374">
        <v>519</v>
      </c>
      <c r="M29" s="374">
        <v>241</v>
      </c>
      <c r="N29" s="374">
        <f>SUM(B29:M29)</f>
        <v>2336</v>
      </c>
    </row>
    <row r="30" spans="1:14" ht="15.75" thickBot="1">
      <c r="A30" s="203">
        <v>2019</v>
      </c>
      <c r="B30" s="375">
        <v>199</v>
      </c>
      <c r="C30" s="374">
        <v>314</v>
      </c>
      <c r="D30" s="374">
        <v>164</v>
      </c>
      <c r="E30" s="374">
        <v>319</v>
      </c>
      <c r="F30" s="374">
        <v>249</v>
      </c>
      <c r="G30" s="374">
        <v>206</v>
      </c>
      <c r="H30" s="374">
        <v>301</v>
      </c>
      <c r="I30" s="374" t="s">
        <v>378</v>
      </c>
      <c r="J30" s="374" t="s">
        <v>378</v>
      </c>
      <c r="K30" s="374" t="s">
        <v>378</v>
      </c>
      <c r="L30" s="374" t="s">
        <v>378</v>
      </c>
      <c r="M30" s="374" t="s">
        <v>378</v>
      </c>
      <c r="N30" s="374">
        <f>SUM(B30:M30)</f>
        <v>1752</v>
      </c>
    </row>
    <row r="31" spans="1:14" ht="15.75" thickBot="1">
      <c r="A31" s="204" t="s">
        <v>435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</row>
    <row r="32" spans="1:14">
      <c r="A32" s="203">
        <v>2008</v>
      </c>
      <c r="B32" s="374">
        <v>800</v>
      </c>
      <c r="C32" s="374">
        <v>92518</v>
      </c>
      <c r="D32" s="374">
        <v>192433</v>
      </c>
      <c r="E32" s="374">
        <v>141524</v>
      </c>
      <c r="F32" s="374">
        <v>400303</v>
      </c>
      <c r="G32" s="374">
        <v>229588</v>
      </c>
      <c r="H32" s="374">
        <v>70032</v>
      </c>
      <c r="I32" s="374">
        <v>304691</v>
      </c>
      <c r="J32" s="374">
        <v>431052</v>
      </c>
      <c r="K32" s="374">
        <v>498837</v>
      </c>
      <c r="L32" s="374">
        <v>298851</v>
      </c>
      <c r="M32" s="374">
        <v>480402</v>
      </c>
      <c r="N32" s="374">
        <v>3141031</v>
      </c>
    </row>
    <row r="33" spans="1:14">
      <c r="A33" s="203">
        <v>2009</v>
      </c>
      <c r="B33" s="374">
        <v>79054</v>
      </c>
      <c r="C33" s="374">
        <v>233271</v>
      </c>
      <c r="D33" s="374">
        <v>245697</v>
      </c>
      <c r="E33" s="374">
        <v>49862</v>
      </c>
      <c r="F33" s="374">
        <v>128089</v>
      </c>
      <c r="G33" s="374">
        <v>262520</v>
      </c>
      <c r="H33" s="374">
        <v>287412</v>
      </c>
      <c r="I33" s="374">
        <v>58346</v>
      </c>
      <c r="J33" s="374">
        <v>184683</v>
      </c>
      <c r="K33" s="374">
        <v>187909</v>
      </c>
      <c r="L33" s="374">
        <v>239235</v>
      </c>
      <c r="M33" s="374">
        <v>252290</v>
      </c>
      <c r="N33" s="374">
        <v>2208368</v>
      </c>
    </row>
    <row r="34" spans="1:14">
      <c r="A34" s="203">
        <v>2010</v>
      </c>
      <c r="B34" s="374">
        <v>105549</v>
      </c>
      <c r="C34" s="374">
        <v>186481</v>
      </c>
      <c r="D34" s="374">
        <v>113138</v>
      </c>
      <c r="E34" s="374">
        <v>126981</v>
      </c>
      <c r="F34" s="374">
        <v>144408</v>
      </c>
      <c r="G34" s="374">
        <v>153551</v>
      </c>
      <c r="H34" s="374">
        <v>236173</v>
      </c>
      <c r="I34" s="374">
        <v>117965</v>
      </c>
      <c r="J34" s="374">
        <v>274273</v>
      </c>
      <c r="K34" s="374">
        <v>201597</v>
      </c>
      <c r="L34" s="374">
        <v>391211</v>
      </c>
      <c r="M34" s="374">
        <v>445154</v>
      </c>
      <c r="N34" s="374">
        <v>2496481</v>
      </c>
    </row>
    <row r="35" spans="1:14">
      <c r="A35" s="203">
        <v>2011</v>
      </c>
      <c r="B35" s="375">
        <v>161710</v>
      </c>
      <c r="C35" s="375">
        <v>170715</v>
      </c>
      <c r="D35" s="375">
        <v>432702</v>
      </c>
      <c r="E35" s="375">
        <v>390251</v>
      </c>
      <c r="F35" s="375">
        <v>437382</v>
      </c>
      <c r="G35" s="375">
        <v>220084</v>
      </c>
      <c r="H35" s="375">
        <v>342824</v>
      </c>
      <c r="I35" s="375">
        <v>299026</v>
      </c>
      <c r="J35" s="374">
        <v>171908</v>
      </c>
      <c r="K35" s="374">
        <v>171167</v>
      </c>
      <c r="L35" s="374">
        <v>101514</v>
      </c>
      <c r="M35" s="374">
        <v>113158</v>
      </c>
      <c r="N35" s="374">
        <v>3012441</v>
      </c>
    </row>
    <row r="36" spans="1:14">
      <c r="A36" s="203">
        <v>2012</v>
      </c>
      <c r="B36" s="375">
        <v>0</v>
      </c>
      <c r="C36" s="375">
        <v>0</v>
      </c>
      <c r="D36" s="375">
        <v>344770</v>
      </c>
      <c r="E36" s="375">
        <v>600417</v>
      </c>
      <c r="F36" s="375">
        <v>306692</v>
      </c>
      <c r="G36" s="375">
        <v>200734</v>
      </c>
      <c r="H36" s="375">
        <v>230042</v>
      </c>
      <c r="I36" s="375">
        <v>200873</v>
      </c>
      <c r="J36" s="374">
        <v>133315</v>
      </c>
      <c r="K36" s="374">
        <v>287218</v>
      </c>
      <c r="L36" s="374">
        <v>214813</v>
      </c>
      <c r="M36" s="374">
        <v>220432</v>
      </c>
      <c r="N36" s="374">
        <v>2739306</v>
      </c>
    </row>
    <row r="37" spans="1:14">
      <c r="A37" s="203">
        <v>2013</v>
      </c>
      <c r="B37" s="375">
        <v>58586</v>
      </c>
      <c r="C37" s="375">
        <v>147664</v>
      </c>
      <c r="D37" s="375">
        <v>152719</v>
      </c>
      <c r="E37" s="375">
        <v>169137</v>
      </c>
      <c r="F37" s="375">
        <v>158259</v>
      </c>
      <c r="G37" s="375">
        <v>117696</v>
      </c>
      <c r="H37" s="375">
        <v>226659</v>
      </c>
      <c r="I37" s="376">
        <v>141609</v>
      </c>
      <c r="J37" s="376">
        <v>204049</v>
      </c>
      <c r="K37" s="376">
        <v>160318</v>
      </c>
      <c r="L37" s="376">
        <v>150143</v>
      </c>
      <c r="M37" s="376">
        <v>173860</v>
      </c>
      <c r="N37" s="374">
        <v>1860699</v>
      </c>
    </row>
    <row r="38" spans="1:14">
      <c r="A38" s="203">
        <v>2014</v>
      </c>
      <c r="B38" s="375">
        <v>98436.3</v>
      </c>
      <c r="C38" s="375">
        <v>133326</v>
      </c>
      <c r="D38" s="375">
        <v>132626.29999999999</v>
      </c>
      <c r="E38" s="375">
        <v>139241</v>
      </c>
      <c r="F38" s="375">
        <v>190666</v>
      </c>
      <c r="G38" s="375">
        <v>126401</v>
      </c>
      <c r="H38" s="375">
        <v>133390</v>
      </c>
      <c r="I38" s="376">
        <v>41694</v>
      </c>
      <c r="J38" s="376">
        <v>127290.4</v>
      </c>
      <c r="K38" s="376">
        <v>127743</v>
      </c>
      <c r="L38" s="376">
        <v>68142</v>
      </c>
      <c r="M38" s="376">
        <v>180040</v>
      </c>
      <c r="N38" s="374">
        <v>1498996</v>
      </c>
    </row>
    <row r="39" spans="1:14">
      <c r="A39" s="203">
        <v>2015</v>
      </c>
      <c r="B39" s="375">
        <v>110934</v>
      </c>
      <c r="C39" s="375">
        <v>53376</v>
      </c>
      <c r="D39" s="375">
        <v>106585</v>
      </c>
      <c r="E39" s="375">
        <v>228911</v>
      </c>
      <c r="F39" s="375">
        <v>208849</v>
      </c>
      <c r="G39" s="375">
        <v>117497</v>
      </c>
      <c r="H39" s="375">
        <v>210342</v>
      </c>
      <c r="I39" s="376">
        <v>97422</v>
      </c>
      <c r="J39" s="376">
        <v>253813</v>
      </c>
      <c r="K39" s="376">
        <v>0</v>
      </c>
      <c r="L39" s="376">
        <v>0</v>
      </c>
      <c r="M39" s="376">
        <v>0</v>
      </c>
      <c r="N39" s="374">
        <v>1387729</v>
      </c>
    </row>
    <row r="40" spans="1:14">
      <c r="A40" s="203">
        <v>2016</v>
      </c>
      <c r="B40" s="375">
        <v>0</v>
      </c>
      <c r="C40" s="375">
        <v>0</v>
      </c>
      <c r="D40" s="375">
        <v>0</v>
      </c>
      <c r="E40" s="375">
        <v>35313</v>
      </c>
      <c r="F40" s="375">
        <v>0</v>
      </c>
      <c r="G40" s="375">
        <v>0</v>
      </c>
      <c r="H40" s="375">
        <v>0</v>
      </c>
      <c r="I40" s="376">
        <v>0</v>
      </c>
      <c r="J40" s="376">
        <v>0</v>
      </c>
      <c r="K40" s="376">
        <v>427494</v>
      </c>
      <c r="L40" s="376">
        <v>84556</v>
      </c>
      <c r="M40" s="376">
        <v>138372</v>
      </c>
      <c r="N40" s="374">
        <v>685735</v>
      </c>
    </row>
    <row r="41" spans="1:14">
      <c r="A41" s="203">
        <v>2017</v>
      </c>
      <c r="B41" s="375">
        <v>0</v>
      </c>
      <c r="C41" s="375">
        <v>32699</v>
      </c>
      <c r="D41" s="375">
        <v>119341</v>
      </c>
      <c r="E41" s="375">
        <v>39632</v>
      </c>
      <c r="F41" s="375">
        <v>52597</v>
      </c>
      <c r="G41" s="375">
        <v>103011</v>
      </c>
      <c r="H41" s="375">
        <v>58147</v>
      </c>
      <c r="I41" s="375">
        <v>71465</v>
      </c>
      <c r="J41" s="374">
        <v>169386</v>
      </c>
      <c r="K41" s="374">
        <v>116649</v>
      </c>
      <c r="L41" s="374">
        <v>66266</v>
      </c>
      <c r="M41" s="374">
        <v>248824</v>
      </c>
      <c r="N41" s="374">
        <v>1078017</v>
      </c>
    </row>
    <row r="42" spans="1:14">
      <c r="A42" s="203">
        <v>2018</v>
      </c>
      <c r="B42" s="375">
        <v>77038</v>
      </c>
      <c r="C42" s="374">
        <v>101004</v>
      </c>
      <c r="D42" s="455">
        <v>87582</v>
      </c>
      <c r="E42" s="374">
        <v>65306</v>
      </c>
      <c r="F42" s="374">
        <v>56653</v>
      </c>
      <c r="G42" s="374">
        <v>60122</v>
      </c>
      <c r="H42" s="374">
        <v>8299</v>
      </c>
      <c r="I42" s="374">
        <v>140270</v>
      </c>
      <c r="J42" s="374">
        <v>96582</v>
      </c>
      <c r="K42" s="374">
        <v>92298</v>
      </c>
      <c r="L42" s="374">
        <v>298059</v>
      </c>
      <c r="M42" s="374">
        <v>134143</v>
      </c>
      <c r="N42" s="374">
        <f>SUM(B42:M42)</f>
        <v>1217356</v>
      </c>
    </row>
    <row r="43" spans="1:14">
      <c r="A43" s="203">
        <v>2019</v>
      </c>
      <c r="B43" s="375">
        <v>113674.3042</v>
      </c>
      <c r="C43" s="374">
        <v>163856.00839999999</v>
      </c>
      <c r="D43" s="374">
        <v>82299.246799999994</v>
      </c>
      <c r="E43" s="374">
        <v>168504.20209999999</v>
      </c>
      <c r="F43" s="374">
        <v>123100</v>
      </c>
      <c r="G43" s="374">
        <v>109500</v>
      </c>
      <c r="H43" s="374">
        <v>156221.7782</v>
      </c>
      <c r="I43" s="374" t="s">
        <v>378</v>
      </c>
      <c r="J43" s="374" t="s">
        <v>378</v>
      </c>
      <c r="K43" s="374" t="s">
        <v>378</v>
      </c>
      <c r="L43" s="374" t="s">
        <v>378</v>
      </c>
      <c r="M43" s="374" t="s">
        <v>378</v>
      </c>
      <c r="N43" s="374">
        <f>SUM(B43:M43)</f>
        <v>917155.53970000008</v>
      </c>
    </row>
    <row r="44" spans="1:14">
      <c r="A44" s="746" t="s">
        <v>521</v>
      </c>
      <c r="B44" s="746"/>
      <c r="C44" s="746"/>
      <c r="D44" s="746"/>
      <c r="E44" s="746"/>
      <c r="F44" s="746"/>
      <c r="G44" s="746"/>
      <c r="H44" s="746"/>
      <c r="I44" s="746"/>
      <c r="J44" s="339"/>
      <c r="K44" s="339"/>
      <c r="L44" s="339"/>
      <c r="M44" s="339"/>
      <c r="N44" s="339"/>
    </row>
    <row r="45" spans="1:14">
      <c r="A45" s="387" t="s">
        <v>463</v>
      </c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</sheetData>
  <mergeCells count="1">
    <mergeCell ref="A44:I44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2"/>
  <sheetViews>
    <sheetView showGridLines="0" view="pageBreakPreview" zoomScaleNormal="100" zoomScaleSheetLayoutView="100" workbookViewId="0">
      <pane ySplit="5" topLeftCell="A21" activePane="bottomLeft" state="frozen"/>
      <selection activeCell="K42" sqref="K42"/>
      <selection pane="bottomLeft" activeCell="A78" sqref="A78:H78"/>
    </sheetView>
  </sheetViews>
  <sheetFormatPr baseColWidth="10" defaultColWidth="11.5703125" defaultRowHeight="12" customHeight="1"/>
  <cols>
    <col min="1" max="1" width="51.7109375" style="404" customWidth="1"/>
    <col min="2" max="2" width="10.7109375" style="404" bestFit="1" customWidth="1"/>
    <col min="3" max="3" width="10.7109375" style="404" customWidth="1"/>
    <col min="4" max="4" width="6.7109375" style="404" bestFit="1" customWidth="1"/>
    <col min="5" max="6" width="10.7109375" style="404" bestFit="1" customWidth="1"/>
    <col min="7" max="7" width="6.7109375" style="404" bestFit="1" customWidth="1"/>
    <col min="8" max="8" width="7.7109375" style="404" bestFit="1" customWidth="1"/>
    <col min="9" max="16384" width="11.5703125" style="404"/>
  </cols>
  <sheetData>
    <row r="1" spans="1:8" ht="12" customHeight="1">
      <c r="A1" s="169" t="s">
        <v>218</v>
      </c>
      <c r="B1" s="137"/>
      <c r="C1" s="137"/>
      <c r="D1" s="138"/>
      <c r="E1" s="137"/>
      <c r="F1" s="137"/>
      <c r="G1" s="138"/>
      <c r="H1" s="138"/>
    </row>
    <row r="2" spans="1:8" ht="15.75">
      <c r="A2" s="136" t="s">
        <v>217</v>
      </c>
      <c r="B2" s="137"/>
      <c r="C2" s="137"/>
      <c r="D2" s="138"/>
      <c r="E2" s="137"/>
      <c r="F2" s="137"/>
      <c r="G2" s="138"/>
      <c r="H2" s="138"/>
    </row>
    <row r="3" spans="1:8" ht="12" customHeight="1" thickBot="1">
      <c r="A3" s="572"/>
      <c r="B3" s="268"/>
      <c r="C3" s="268"/>
      <c r="D3" s="269"/>
      <c r="E3" s="268"/>
      <c r="F3" s="268"/>
      <c r="G3" s="269"/>
      <c r="H3" s="269"/>
    </row>
    <row r="4" spans="1:8" ht="12" customHeight="1">
      <c r="A4" s="571"/>
      <c r="B4" s="697" t="s">
        <v>534</v>
      </c>
      <c r="C4" s="698"/>
      <c r="D4" s="699"/>
      <c r="E4" s="700" t="s">
        <v>535</v>
      </c>
      <c r="F4" s="700"/>
      <c r="G4" s="700"/>
      <c r="H4" s="701"/>
    </row>
    <row r="5" spans="1:8" ht="12" customHeight="1">
      <c r="A5" s="570" t="s">
        <v>46</v>
      </c>
      <c r="B5" s="270">
        <v>2018</v>
      </c>
      <c r="C5" s="271">
        <v>2019</v>
      </c>
      <c r="D5" s="272" t="s">
        <v>211</v>
      </c>
      <c r="E5" s="271">
        <v>2018</v>
      </c>
      <c r="F5" s="271">
        <v>2019</v>
      </c>
      <c r="G5" s="395" t="s">
        <v>211</v>
      </c>
      <c r="H5" s="273" t="s">
        <v>212</v>
      </c>
    </row>
    <row r="6" spans="1:8" ht="12.75" customHeight="1">
      <c r="A6" s="396" t="s">
        <v>470</v>
      </c>
      <c r="B6" s="274">
        <f>SUM(B7:B17)</f>
        <v>195583.60189399996</v>
      </c>
      <c r="C6" s="275">
        <f>SUM(C7:C17)</f>
        <v>203320.76841600001</v>
      </c>
      <c r="D6" s="342">
        <f t="shared" ref="D6:D69" si="0">(C6-B6)/B6</f>
        <v>3.9559382520183567E-2</v>
      </c>
      <c r="E6" s="275">
        <f>SUM(E7:E17)</f>
        <v>1369232.8126390001</v>
      </c>
      <c r="F6" s="275">
        <f>SUM(F7:F17)</f>
        <v>1395380.0142359997</v>
      </c>
      <c r="G6" s="397">
        <f t="shared" ref="G6:G69" si="1">(F6-E6)/E6</f>
        <v>1.9096242330480347E-2</v>
      </c>
      <c r="H6" s="565">
        <f>SUM(H7:H17)</f>
        <v>1.0000000000000002</v>
      </c>
    </row>
    <row r="7" spans="1:8" ht="12.75" customHeight="1">
      <c r="A7" s="276" t="s">
        <v>22</v>
      </c>
      <c r="B7" s="151">
        <v>42066.332546999998</v>
      </c>
      <c r="C7" s="563">
        <v>38264.587517</v>
      </c>
      <c r="D7" s="337">
        <f t="shared" si="0"/>
        <v>-9.0375005374009568E-2</v>
      </c>
      <c r="E7" s="563">
        <v>280864.36919300002</v>
      </c>
      <c r="F7" s="563">
        <v>273944.81262899999</v>
      </c>
      <c r="G7" s="560">
        <f t="shared" si="1"/>
        <v>-2.46366478734266E-2</v>
      </c>
      <c r="H7" s="346">
        <f t="shared" ref="H7:H17" si="2">(F7/$F$6)</f>
        <v>0.19632272917352239</v>
      </c>
    </row>
    <row r="8" spans="1:8" ht="12.75" customHeight="1">
      <c r="A8" s="276" t="s">
        <v>419</v>
      </c>
      <c r="B8" s="151">
        <v>33074.882296999996</v>
      </c>
      <c r="C8" s="563">
        <v>32916.916287</v>
      </c>
      <c r="D8" s="337">
        <f t="shared" si="0"/>
        <v>-4.7760112517263439E-3</v>
      </c>
      <c r="E8" s="563">
        <v>254910.40902399999</v>
      </c>
      <c r="F8" s="563">
        <v>259717.41620000001</v>
      </c>
      <c r="G8" s="560">
        <f t="shared" si="1"/>
        <v>1.8857633920894266E-2</v>
      </c>
      <c r="H8" s="346">
        <f t="shared" si="2"/>
        <v>0.18612665621572688</v>
      </c>
    </row>
    <row r="9" spans="1:8" ht="12.75" customHeight="1">
      <c r="A9" s="276" t="s">
        <v>420</v>
      </c>
      <c r="B9" s="151">
        <v>30456.654350000001</v>
      </c>
      <c r="C9" s="563">
        <v>38039.992639999997</v>
      </c>
      <c r="D9" s="337">
        <f t="shared" si="0"/>
        <v>0.24898789613771205</v>
      </c>
      <c r="E9" s="563">
        <v>182460.345107</v>
      </c>
      <c r="F9" s="563">
        <v>231313.350871</v>
      </c>
      <c r="G9" s="560">
        <f t="shared" si="1"/>
        <v>0.26774588053832293</v>
      </c>
      <c r="H9" s="346">
        <f t="shared" si="2"/>
        <v>0.16577086421697748</v>
      </c>
    </row>
    <row r="10" spans="1:8" ht="12.75" customHeight="1">
      <c r="A10" s="564" t="s">
        <v>160</v>
      </c>
      <c r="B10" s="151">
        <v>26825.512514999999</v>
      </c>
      <c r="C10" s="563">
        <v>30565.345140000001</v>
      </c>
      <c r="D10" s="337">
        <f t="shared" si="0"/>
        <v>0.13941327767396069</v>
      </c>
      <c r="E10" s="563">
        <v>213476.530635</v>
      </c>
      <c r="F10" s="563">
        <v>216392.62379000001</v>
      </c>
      <c r="G10" s="560">
        <f t="shared" si="1"/>
        <v>1.3660017550059946E-2</v>
      </c>
      <c r="H10" s="346">
        <f t="shared" si="2"/>
        <v>0.155077915393879</v>
      </c>
    </row>
    <row r="11" spans="1:8" ht="12.75" customHeight="1">
      <c r="A11" s="564" t="s">
        <v>421</v>
      </c>
      <c r="B11" s="151">
        <v>18499.427081000002</v>
      </c>
      <c r="C11" s="563">
        <v>17553.938814999998</v>
      </c>
      <c r="D11" s="337">
        <f t="shared" si="0"/>
        <v>-5.1109056613492423E-2</v>
      </c>
      <c r="E11" s="563">
        <v>120668.48642099999</v>
      </c>
      <c r="F11" s="563">
        <v>118118.398415</v>
      </c>
      <c r="G11" s="560">
        <f t="shared" si="1"/>
        <v>-2.1133007313135551E-2</v>
      </c>
      <c r="H11" s="346">
        <f t="shared" si="2"/>
        <v>8.4649627492101032E-2</v>
      </c>
    </row>
    <row r="12" spans="1:8" ht="12.75" customHeight="1">
      <c r="A12" s="564" t="s">
        <v>416</v>
      </c>
      <c r="B12" s="151">
        <v>14307.9956</v>
      </c>
      <c r="C12" s="563">
        <v>14822.659799999999</v>
      </c>
      <c r="D12" s="337">
        <f t="shared" si="0"/>
        <v>3.5970391268501593E-2</v>
      </c>
      <c r="E12" s="563">
        <v>116545.808</v>
      </c>
      <c r="F12" s="563">
        <v>101547.92790900001</v>
      </c>
      <c r="G12" s="560">
        <f t="shared" si="1"/>
        <v>-0.12868656838348058</v>
      </c>
      <c r="H12" s="346">
        <f t="shared" si="2"/>
        <v>7.277438896428487E-2</v>
      </c>
    </row>
    <row r="13" spans="1:8" ht="12.75" customHeight="1">
      <c r="A13" s="564" t="s">
        <v>417</v>
      </c>
      <c r="B13" s="151">
        <v>10115.230385000001</v>
      </c>
      <c r="C13" s="563">
        <v>10687.72529</v>
      </c>
      <c r="D13" s="337">
        <f t="shared" si="0"/>
        <v>5.6597317432231627E-2</v>
      </c>
      <c r="E13" s="563">
        <v>68483.713109000004</v>
      </c>
      <c r="F13" s="563">
        <v>66762.228277999995</v>
      </c>
      <c r="G13" s="560">
        <f t="shared" si="1"/>
        <v>-2.5137142144440391E-2</v>
      </c>
      <c r="H13" s="346">
        <f t="shared" si="2"/>
        <v>4.7845194568415642E-2</v>
      </c>
    </row>
    <row r="14" spans="1:8" ht="12.75" customHeight="1">
      <c r="A14" s="564" t="s">
        <v>23</v>
      </c>
      <c r="B14" s="151">
        <v>4695.1969120000003</v>
      </c>
      <c r="C14" s="563">
        <v>4577.9278409999997</v>
      </c>
      <c r="D14" s="337">
        <f t="shared" si="0"/>
        <v>-2.4976390383177314E-2</v>
      </c>
      <c r="E14" s="563">
        <v>26808.977881999999</v>
      </c>
      <c r="F14" s="563">
        <v>23274.361063</v>
      </c>
      <c r="G14" s="560">
        <f t="shared" si="1"/>
        <v>-0.13184451994244811</v>
      </c>
      <c r="H14" s="346">
        <f t="shared" si="2"/>
        <v>1.6679586080887942E-2</v>
      </c>
    </row>
    <row r="15" spans="1:8" ht="12.75" customHeight="1">
      <c r="A15" s="564" t="s">
        <v>440</v>
      </c>
      <c r="B15" s="151">
        <v>2873.3996729999999</v>
      </c>
      <c r="C15" s="563">
        <v>4319.1044089999996</v>
      </c>
      <c r="D15" s="337">
        <f t="shared" si="0"/>
        <v>0.50313388338719967</v>
      </c>
      <c r="E15" s="563">
        <v>22714.392113000002</v>
      </c>
      <c r="F15" s="563">
        <v>22369.520076000001</v>
      </c>
      <c r="G15" s="560">
        <f t="shared" si="1"/>
        <v>-1.5182974533693213E-2</v>
      </c>
      <c r="H15" s="346">
        <f t="shared" si="2"/>
        <v>1.6031131195646219E-2</v>
      </c>
    </row>
    <row r="16" spans="1:8" ht="12.75" customHeight="1">
      <c r="A16" s="564" t="s">
        <v>25</v>
      </c>
      <c r="B16" s="152">
        <v>3185.6651750000001</v>
      </c>
      <c r="C16" s="569">
        <v>2283.4598729999998</v>
      </c>
      <c r="D16" s="337">
        <f t="shared" si="0"/>
        <v>-0.28320782393585991</v>
      </c>
      <c r="E16" s="569">
        <v>18440.645303000001</v>
      </c>
      <c r="F16" s="569">
        <v>19212.245518</v>
      </c>
      <c r="G16" s="560">
        <f t="shared" si="1"/>
        <v>4.1842365184176687E-2</v>
      </c>
      <c r="H16" s="346">
        <f t="shared" si="2"/>
        <v>1.3768468318301889E-2</v>
      </c>
    </row>
    <row r="17" spans="1:8" ht="12.75" customHeight="1">
      <c r="A17" s="564" t="s">
        <v>26</v>
      </c>
      <c r="B17" s="151">
        <v>9483.3053589999327</v>
      </c>
      <c r="C17" s="563">
        <v>9289.1108039999963</v>
      </c>
      <c r="D17" s="337">
        <f t="shared" si="0"/>
        <v>-2.0477517874676481E-2</v>
      </c>
      <c r="E17" s="563">
        <v>63859.13585200021</v>
      </c>
      <c r="F17" s="563">
        <v>62727.129486999707</v>
      </c>
      <c r="G17" s="560">
        <f t="shared" si="1"/>
        <v>-1.772661577544736E-2</v>
      </c>
      <c r="H17" s="346">
        <f t="shared" si="2"/>
        <v>4.4953438380256686E-2</v>
      </c>
    </row>
    <row r="18" spans="1:8" ht="12.75" customHeight="1">
      <c r="A18" s="396" t="s">
        <v>471</v>
      </c>
      <c r="B18" s="274">
        <f>SUM(B19:B29)</f>
        <v>12285591.388383348</v>
      </c>
      <c r="C18" s="275">
        <f>SUM(C19:C29)</f>
        <v>10896361.801710183</v>
      </c>
      <c r="D18" s="342">
        <f t="shared" si="0"/>
        <v>-0.11307795797170594</v>
      </c>
      <c r="E18" s="275">
        <f>SUM(E19:E29)</f>
        <v>80674810.90428336</v>
      </c>
      <c r="F18" s="275">
        <f>SUM(F19:F29)</f>
        <v>75449788.789155051</v>
      </c>
      <c r="G18" s="397">
        <f t="shared" si="1"/>
        <v>-6.4766462500017968E-2</v>
      </c>
      <c r="H18" s="565">
        <f>SUM(H19:H29)</f>
        <v>0.99999999999999989</v>
      </c>
    </row>
    <row r="19" spans="1:8" ht="12.75" customHeight="1">
      <c r="A19" s="564" t="s">
        <v>24</v>
      </c>
      <c r="B19" s="151">
        <v>1524350.1176000002</v>
      </c>
      <c r="C19" s="563">
        <v>1564136.0815999999</v>
      </c>
      <c r="D19" s="337">
        <f t="shared" si="0"/>
        <v>2.6100279417854706E-2</v>
      </c>
      <c r="E19" s="563">
        <v>8353970.8348000003</v>
      </c>
      <c r="F19" s="563">
        <v>10265676.6744</v>
      </c>
      <c r="G19" s="560">
        <f t="shared" si="1"/>
        <v>0.22883798344572112</v>
      </c>
      <c r="H19" s="346">
        <f t="shared" ref="H19:H29" si="3">(F19/$F$18)</f>
        <v>0.13605971387259286</v>
      </c>
    </row>
    <row r="20" spans="1:8" ht="12.75" customHeight="1">
      <c r="A20" s="564" t="s">
        <v>422</v>
      </c>
      <c r="B20" s="151">
        <v>755975.35950999998</v>
      </c>
      <c r="C20" s="563">
        <v>892232.68758999999</v>
      </c>
      <c r="D20" s="337">
        <f t="shared" si="0"/>
        <v>0.18024043557228878</v>
      </c>
      <c r="E20" s="563">
        <v>4953226.5196989998</v>
      </c>
      <c r="F20" s="563">
        <v>5023762.7044299999</v>
      </c>
      <c r="G20" s="560">
        <f t="shared" si="1"/>
        <v>1.4240452046858233E-2</v>
      </c>
      <c r="H20" s="346">
        <f t="shared" si="3"/>
        <v>6.6584185125672643E-2</v>
      </c>
    </row>
    <row r="21" spans="1:8" ht="12.75" customHeight="1">
      <c r="A21" s="564" t="s">
        <v>418</v>
      </c>
      <c r="B21" s="151">
        <v>522776.76134999999</v>
      </c>
      <c r="C21" s="563">
        <v>526979.71169999999</v>
      </c>
      <c r="D21" s="337">
        <f t="shared" si="0"/>
        <v>8.0396656101285966E-3</v>
      </c>
      <c r="E21" s="563">
        <v>4049480.418302</v>
      </c>
      <c r="F21" s="563">
        <v>4040167.6757699996</v>
      </c>
      <c r="G21" s="560">
        <f t="shared" si="1"/>
        <v>-2.2997376379227845E-3</v>
      </c>
      <c r="H21" s="346">
        <f t="shared" si="3"/>
        <v>5.3547766542597963E-2</v>
      </c>
    </row>
    <row r="22" spans="1:8" ht="12.75" customHeight="1">
      <c r="A22" s="564" t="s">
        <v>27</v>
      </c>
      <c r="B22" s="151">
        <v>898314.21604999993</v>
      </c>
      <c r="C22" s="563">
        <v>506678.44151999999</v>
      </c>
      <c r="D22" s="337">
        <f t="shared" si="0"/>
        <v>-0.43596746832313471</v>
      </c>
      <c r="E22" s="563">
        <v>6437548.3117399998</v>
      </c>
      <c r="F22" s="563">
        <v>3945343.2182700001</v>
      </c>
      <c r="G22" s="560">
        <f t="shared" si="1"/>
        <v>-0.38713574994459088</v>
      </c>
      <c r="H22" s="346">
        <f t="shared" si="3"/>
        <v>5.2290977636733862E-2</v>
      </c>
    </row>
    <row r="23" spans="1:8" ht="12.75" customHeight="1">
      <c r="A23" s="564" t="s">
        <v>29</v>
      </c>
      <c r="B23" s="151">
        <v>563876.85058900004</v>
      </c>
      <c r="C23" s="563">
        <v>483153.48450900003</v>
      </c>
      <c r="D23" s="337">
        <f t="shared" si="0"/>
        <v>-0.14315779410997287</v>
      </c>
      <c r="E23" s="563">
        <v>3533651.8786189999</v>
      </c>
      <c r="F23" s="563">
        <v>3061359.492265</v>
      </c>
      <c r="G23" s="560">
        <f t="shared" si="1"/>
        <v>-0.13365560688411057</v>
      </c>
      <c r="H23" s="346">
        <f t="shared" si="3"/>
        <v>4.0574792075561535E-2</v>
      </c>
    </row>
    <row r="24" spans="1:8" ht="12.75" customHeight="1">
      <c r="A24" s="564" t="s">
        <v>269</v>
      </c>
      <c r="B24" s="151">
        <v>228632.667747</v>
      </c>
      <c r="C24" s="563">
        <v>415238.66159999999</v>
      </c>
      <c r="D24" s="337">
        <f t="shared" si="0"/>
        <v>0.81618255034094334</v>
      </c>
      <c r="E24" s="563">
        <v>1505695.724871</v>
      </c>
      <c r="F24" s="563">
        <v>2976350.7399690002</v>
      </c>
      <c r="G24" s="560">
        <f t="shared" si="1"/>
        <v>0.9767278944914306</v>
      </c>
      <c r="H24" s="346">
        <f t="shared" si="3"/>
        <v>3.9448099030289306E-2</v>
      </c>
    </row>
    <row r="25" spans="1:8" ht="12.75" customHeight="1">
      <c r="A25" s="564" t="s">
        <v>363</v>
      </c>
      <c r="B25" s="151">
        <v>462415.12199999997</v>
      </c>
      <c r="C25" s="563">
        <v>341938.71899999998</v>
      </c>
      <c r="D25" s="337">
        <f t="shared" si="0"/>
        <v>-0.26053733381150107</v>
      </c>
      <c r="E25" s="563">
        <v>3106803.0869999998</v>
      </c>
      <c r="F25" s="563">
        <v>2948446.602</v>
      </c>
      <c r="G25" s="560">
        <f t="shared" si="1"/>
        <v>-5.097087924967672E-2</v>
      </c>
      <c r="H25" s="346">
        <f t="shared" si="3"/>
        <v>3.9078261839002017E-2</v>
      </c>
    </row>
    <row r="26" spans="1:8" ht="12.75" customHeight="1">
      <c r="A26" s="564" t="s">
        <v>25</v>
      </c>
      <c r="B26" s="151">
        <v>469904.897</v>
      </c>
      <c r="C26" s="563">
        <v>356532.80369999999</v>
      </c>
      <c r="D26" s="337">
        <f t="shared" si="0"/>
        <v>-0.24126603920026823</v>
      </c>
      <c r="E26" s="563">
        <v>2443596.9297000002</v>
      </c>
      <c r="F26" s="563">
        <v>2940461.7851999998</v>
      </c>
      <c r="G26" s="560">
        <f t="shared" si="1"/>
        <v>0.20333339326997746</v>
      </c>
      <c r="H26" s="346">
        <f t="shared" si="3"/>
        <v>3.8972432294239287E-2</v>
      </c>
    </row>
    <row r="27" spans="1:8" ht="12.75" customHeight="1">
      <c r="A27" s="564" t="s">
        <v>493</v>
      </c>
      <c r="B27" s="151">
        <v>460448.68486699997</v>
      </c>
      <c r="C27" s="563">
        <v>474859.63030899997</v>
      </c>
      <c r="D27" s="337">
        <f t="shared" si="0"/>
        <v>3.1297614513032174E-2</v>
      </c>
      <c r="E27" s="563">
        <v>2183026.1332640001</v>
      </c>
      <c r="F27" s="563">
        <v>2851744.101644</v>
      </c>
      <c r="G27" s="560">
        <f t="shared" si="1"/>
        <v>0.30632613975177264</v>
      </c>
      <c r="H27" s="346">
        <f t="shared" si="3"/>
        <v>3.7796581639389586E-2</v>
      </c>
    </row>
    <row r="28" spans="1:8" ht="12.75" customHeight="1">
      <c r="A28" s="564" t="s">
        <v>125</v>
      </c>
      <c r="B28" s="151">
        <v>644791.70687999995</v>
      </c>
      <c r="C28" s="563">
        <v>335948.01542999997</v>
      </c>
      <c r="D28" s="337">
        <f t="shared" si="0"/>
        <v>-0.47898210872534974</v>
      </c>
      <c r="E28" s="563">
        <v>4909856.96942</v>
      </c>
      <c r="F28" s="563">
        <v>2342890.7794890003</v>
      </c>
      <c r="G28" s="560">
        <f t="shared" si="1"/>
        <v>-0.52281893462860585</v>
      </c>
      <c r="H28" s="346">
        <f t="shared" si="3"/>
        <v>3.1052317270711314E-2</v>
      </c>
    </row>
    <row r="29" spans="1:8" ht="12.75" customHeight="1">
      <c r="A29" s="564" t="s">
        <v>26</v>
      </c>
      <c r="B29" s="151">
        <v>5754105.0047903471</v>
      </c>
      <c r="C29" s="563">
        <v>4998663.5647521839</v>
      </c>
      <c r="D29" s="337">
        <f t="shared" si="0"/>
        <v>-0.13128739211558549</v>
      </c>
      <c r="E29" s="563">
        <v>39197954.096868359</v>
      </c>
      <c r="F29" s="563">
        <v>35053585.015718043</v>
      </c>
      <c r="G29" s="560">
        <f t="shared" si="1"/>
        <v>-0.10572921920640296</v>
      </c>
      <c r="H29" s="346">
        <f t="shared" si="3"/>
        <v>0.46459487267320954</v>
      </c>
    </row>
    <row r="30" spans="1:8" ht="12.75" customHeight="1">
      <c r="A30" s="396" t="s">
        <v>472</v>
      </c>
      <c r="B30" s="274">
        <f>SUM(B31:B41)</f>
        <v>124415.65115799999</v>
      </c>
      <c r="C30" s="275">
        <f>SUM(C31:C41)</f>
        <v>106919.55184099996</v>
      </c>
      <c r="D30" s="342">
        <f t="shared" si="0"/>
        <v>-0.14062619255821032</v>
      </c>
      <c r="E30" s="275">
        <f>SUM(E31:E41)</f>
        <v>867880.39446700027</v>
      </c>
      <c r="F30" s="275">
        <f>SUM(F31:F41)</f>
        <v>785510.91435500002</v>
      </c>
      <c r="G30" s="397">
        <f t="shared" si="1"/>
        <v>-9.4908792314160537E-2</v>
      </c>
      <c r="H30" s="565">
        <f>SUM(H31:H41)</f>
        <v>1</v>
      </c>
    </row>
    <row r="31" spans="1:8" ht="12.75" customHeight="1">
      <c r="A31" s="564" t="s">
        <v>419</v>
      </c>
      <c r="B31" s="151">
        <v>43271.242335000003</v>
      </c>
      <c r="C31" s="563">
        <v>24903.867326</v>
      </c>
      <c r="D31" s="337">
        <f t="shared" si="0"/>
        <v>-0.42447071121282615</v>
      </c>
      <c r="E31" s="563">
        <v>292462.74809499999</v>
      </c>
      <c r="F31" s="563">
        <v>209542.68855200001</v>
      </c>
      <c r="G31" s="560">
        <f t="shared" si="1"/>
        <v>-0.28352349173736563</v>
      </c>
      <c r="H31" s="346">
        <f t="shared" ref="H31:H41" si="4">(F31/$F$30)</f>
        <v>0.26675974161868909</v>
      </c>
    </row>
    <row r="32" spans="1:8" ht="12.75" customHeight="1">
      <c r="A32" s="564" t="s">
        <v>31</v>
      </c>
      <c r="B32" s="151">
        <v>12589.681529</v>
      </c>
      <c r="C32" s="563">
        <v>13050.078694</v>
      </c>
      <c r="D32" s="337">
        <f t="shared" si="0"/>
        <v>3.6569405186262068E-2</v>
      </c>
      <c r="E32" s="563">
        <v>85980.510890999998</v>
      </c>
      <c r="F32" s="563">
        <v>81342.447638000012</v>
      </c>
      <c r="G32" s="560">
        <f t="shared" si="1"/>
        <v>-5.3943192532081997E-2</v>
      </c>
      <c r="H32" s="346">
        <f t="shared" si="4"/>
        <v>0.10355355495574757</v>
      </c>
    </row>
    <row r="33" spans="1:8" ht="12.75" customHeight="1">
      <c r="A33" s="564" t="s">
        <v>440</v>
      </c>
      <c r="B33" s="151">
        <v>8232.3561040000004</v>
      </c>
      <c r="C33" s="563">
        <v>11211.536469000001</v>
      </c>
      <c r="D33" s="337">
        <f t="shared" si="0"/>
        <v>0.36188672202268474</v>
      </c>
      <c r="E33" s="563">
        <v>71694.354787999997</v>
      </c>
      <c r="F33" s="563">
        <v>76767.712782999995</v>
      </c>
      <c r="G33" s="560">
        <f t="shared" si="1"/>
        <v>7.0763702525839078E-2</v>
      </c>
      <c r="H33" s="346">
        <f t="shared" si="4"/>
        <v>9.7729657704419839E-2</v>
      </c>
    </row>
    <row r="34" spans="1:8" ht="12.75" customHeight="1">
      <c r="A34" s="564" t="s">
        <v>423</v>
      </c>
      <c r="B34" s="151">
        <v>7334.2876930000002</v>
      </c>
      <c r="C34" s="563">
        <v>5003.2423639999997</v>
      </c>
      <c r="D34" s="337">
        <f t="shared" si="0"/>
        <v>-0.3178284554101688</v>
      </c>
      <c r="E34" s="563">
        <v>47060.762372999998</v>
      </c>
      <c r="F34" s="563">
        <v>47140.516602999996</v>
      </c>
      <c r="G34" s="560">
        <f t="shared" si="1"/>
        <v>1.6947075648259314E-3</v>
      </c>
      <c r="H34" s="346">
        <f t="shared" si="4"/>
        <v>6.0012554557193003E-2</v>
      </c>
    </row>
    <row r="35" spans="1:8" ht="12.75" customHeight="1">
      <c r="A35" s="564" t="s">
        <v>442</v>
      </c>
      <c r="B35" s="151">
        <v>4867.6752189999997</v>
      </c>
      <c r="C35" s="563">
        <v>5138.6059999999998</v>
      </c>
      <c r="D35" s="337">
        <f t="shared" si="0"/>
        <v>5.5659173796656712E-2</v>
      </c>
      <c r="E35" s="563">
        <v>35462.438899000001</v>
      </c>
      <c r="F35" s="563">
        <v>34660.27435</v>
      </c>
      <c r="G35" s="560">
        <f t="shared" si="1"/>
        <v>-2.2620117902342612E-2</v>
      </c>
      <c r="H35" s="346">
        <f t="shared" si="4"/>
        <v>4.4124497466034959E-2</v>
      </c>
    </row>
    <row r="36" spans="1:8" ht="12.75" customHeight="1">
      <c r="A36" s="564" t="s">
        <v>33</v>
      </c>
      <c r="B36" s="151">
        <v>3477.9560540000002</v>
      </c>
      <c r="C36" s="563">
        <v>4613.0049669999999</v>
      </c>
      <c r="D36" s="337">
        <f t="shared" si="0"/>
        <v>0.3263551624508248</v>
      </c>
      <c r="E36" s="563">
        <v>24399.826356000001</v>
      </c>
      <c r="F36" s="563">
        <v>27897.452325999999</v>
      </c>
      <c r="G36" s="560">
        <f t="shared" si="1"/>
        <v>0.14334634677184574</v>
      </c>
      <c r="H36" s="346">
        <f t="shared" si="4"/>
        <v>3.5515040995843065E-2</v>
      </c>
    </row>
    <row r="37" spans="1:8" ht="12.75" customHeight="1">
      <c r="A37" s="564" t="s">
        <v>23</v>
      </c>
      <c r="B37" s="151">
        <v>3447.6870330000002</v>
      </c>
      <c r="C37" s="563">
        <v>1866.2148790000001</v>
      </c>
      <c r="D37" s="337">
        <f t="shared" si="0"/>
        <v>-0.45870525336630807</v>
      </c>
      <c r="E37" s="563">
        <v>30132.437505000002</v>
      </c>
      <c r="F37" s="563">
        <v>26730.620384000002</v>
      </c>
      <c r="G37" s="560">
        <f t="shared" si="1"/>
        <v>-0.11289551734523708</v>
      </c>
      <c r="H37" s="346">
        <f t="shared" si="4"/>
        <v>3.4029597673953506E-2</v>
      </c>
    </row>
    <row r="38" spans="1:8" ht="12.75" customHeight="1">
      <c r="A38" s="564" t="s">
        <v>424</v>
      </c>
      <c r="B38" s="151">
        <v>4144.3110399999996</v>
      </c>
      <c r="C38" s="563">
        <v>3644.6727900000001</v>
      </c>
      <c r="D38" s="337">
        <f t="shared" si="0"/>
        <v>-0.12056002678795064</v>
      </c>
      <c r="E38" s="563">
        <v>28708.592769999999</v>
      </c>
      <c r="F38" s="563">
        <v>24305.201069999999</v>
      </c>
      <c r="G38" s="560">
        <f t="shared" si="1"/>
        <v>-0.15338235960494279</v>
      </c>
      <c r="H38" s="346">
        <f t="shared" si="4"/>
        <v>3.0941901157360143E-2</v>
      </c>
    </row>
    <row r="39" spans="1:8" ht="12.75" customHeight="1">
      <c r="A39" s="564" t="s">
        <v>428</v>
      </c>
      <c r="B39" s="151">
        <v>2905.7791000000002</v>
      </c>
      <c r="C39" s="563">
        <v>3306.5045</v>
      </c>
      <c r="D39" s="337">
        <f t="shared" si="0"/>
        <v>0.13790635358345024</v>
      </c>
      <c r="E39" s="563">
        <v>17934.462200000002</v>
      </c>
      <c r="F39" s="563">
        <v>22152.959625</v>
      </c>
      <c r="G39" s="560">
        <f t="shared" si="1"/>
        <v>0.23521739196617769</v>
      </c>
      <c r="H39" s="346">
        <f t="shared" si="4"/>
        <v>2.8201975580683398E-2</v>
      </c>
    </row>
    <row r="40" spans="1:8" ht="12.75" customHeight="1">
      <c r="A40" s="564" t="s">
        <v>32</v>
      </c>
      <c r="B40" s="151">
        <v>3403.3217279999999</v>
      </c>
      <c r="C40" s="563">
        <v>3709.3416099999999</v>
      </c>
      <c r="D40" s="337">
        <f t="shared" si="0"/>
        <v>8.9917999665531489E-2</v>
      </c>
      <c r="E40" s="563">
        <v>22385.532037000001</v>
      </c>
      <c r="F40" s="563">
        <v>19967.068321999999</v>
      </c>
      <c r="G40" s="560">
        <f t="shared" si="1"/>
        <v>-0.10803691022409634</v>
      </c>
      <c r="H40" s="346">
        <f t="shared" si="4"/>
        <v>2.5419211823931677E-2</v>
      </c>
    </row>
    <row r="41" spans="1:8" ht="12.75" customHeight="1">
      <c r="A41" s="564" t="s">
        <v>26</v>
      </c>
      <c r="B41" s="151">
        <v>30741.353323000003</v>
      </c>
      <c r="C41" s="563">
        <v>30472.482241999969</v>
      </c>
      <c r="D41" s="337">
        <f t="shared" si="0"/>
        <v>-8.7462343695477607E-3</v>
      </c>
      <c r="E41" s="563">
        <v>211658.72855300026</v>
      </c>
      <c r="F41" s="563">
        <v>215003.97270200006</v>
      </c>
      <c r="G41" s="560">
        <f t="shared" si="1"/>
        <v>1.5804895795554864E-2</v>
      </c>
      <c r="H41" s="346">
        <f t="shared" si="4"/>
        <v>0.27371226646614383</v>
      </c>
    </row>
    <row r="42" spans="1:8" ht="12.75" customHeight="1">
      <c r="A42" s="396" t="s">
        <v>473</v>
      </c>
      <c r="B42" s="274">
        <f>SUM(B43:B53)</f>
        <v>26166.665046000002</v>
      </c>
      <c r="C42" s="275">
        <f>SUM(C43:C53)</f>
        <v>24297.841053999997</v>
      </c>
      <c r="D42" s="342">
        <f t="shared" si="0"/>
        <v>-7.1420029595467505E-2</v>
      </c>
      <c r="E42" s="275">
        <f>SUM(E43:E53)</f>
        <v>162130.766894</v>
      </c>
      <c r="F42" s="275">
        <f>SUM(F43:F53)</f>
        <v>173662.91632000005</v>
      </c>
      <c r="G42" s="397">
        <f t="shared" si="1"/>
        <v>7.112869227060209E-2</v>
      </c>
      <c r="H42" s="565">
        <f>SUM(H43:H53)</f>
        <v>1</v>
      </c>
    </row>
    <row r="43" spans="1:8" ht="12.75" customHeight="1">
      <c r="A43" s="564" t="s">
        <v>125</v>
      </c>
      <c r="B43" s="151">
        <v>2556.3013149999997</v>
      </c>
      <c r="C43" s="563">
        <v>2175.2448949999998</v>
      </c>
      <c r="D43" s="337">
        <f t="shared" si="0"/>
        <v>-0.14906553377100615</v>
      </c>
      <c r="E43" s="563">
        <v>15042.968645999999</v>
      </c>
      <c r="F43" s="563">
        <v>15711.603255</v>
      </c>
      <c r="G43" s="560">
        <f t="shared" si="1"/>
        <v>4.4448315005814622E-2</v>
      </c>
      <c r="H43" s="346">
        <f t="shared" ref="H43:H53" si="5">(F43/$F$42)</f>
        <v>9.0471838132955271E-2</v>
      </c>
    </row>
    <row r="44" spans="1:8" ht="12.75" customHeight="1">
      <c r="A44" s="564" t="s">
        <v>23</v>
      </c>
      <c r="B44" s="151">
        <v>2605.7294830000001</v>
      </c>
      <c r="C44" s="563">
        <v>845.69257300000004</v>
      </c>
      <c r="D44" s="337">
        <f t="shared" si="0"/>
        <v>-0.67544882209862145</v>
      </c>
      <c r="E44" s="563">
        <v>12906.869634999999</v>
      </c>
      <c r="F44" s="563">
        <v>15476.082817</v>
      </c>
      <c r="G44" s="560">
        <f t="shared" si="1"/>
        <v>0.19905780833432904</v>
      </c>
      <c r="H44" s="346">
        <f t="shared" si="5"/>
        <v>8.9115645095369636E-2</v>
      </c>
    </row>
    <row r="45" spans="1:8" ht="12.75" customHeight="1">
      <c r="A45" s="564" t="s">
        <v>31</v>
      </c>
      <c r="B45" s="151">
        <v>1630.5607650000002</v>
      </c>
      <c r="C45" s="563">
        <v>1688.9893739999998</v>
      </c>
      <c r="D45" s="337">
        <f t="shared" si="0"/>
        <v>3.5833444698394661E-2</v>
      </c>
      <c r="E45" s="563">
        <v>11268.740868999999</v>
      </c>
      <c r="F45" s="563">
        <v>12894.693546999999</v>
      </c>
      <c r="G45" s="560">
        <f t="shared" si="1"/>
        <v>0.14428876277321731</v>
      </c>
      <c r="H45" s="346">
        <f t="shared" si="5"/>
        <v>7.4251278397511111E-2</v>
      </c>
    </row>
    <row r="46" spans="1:8" ht="12.75" customHeight="1">
      <c r="A46" s="564" t="s">
        <v>423</v>
      </c>
      <c r="B46" s="151">
        <v>2265.4247150000001</v>
      </c>
      <c r="C46" s="563">
        <v>1513.9265220000002</v>
      </c>
      <c r="D46" s="337">
        <f t="shared" si="0"/>
        <v>-0.33172507919778738</v>
      </c>
      <c r="E46" s="563">
        <v>14523.961424000001</v>
      </c>
      <c r="F46" s="563">
        <v>12561.323297000001</v>
      </c>
      <c r="G46" s="560">
        <f t="shared" si="1"/>
        <v>-0.1351310479079664</v>
      </c>
      <c r="H46" s="346">
        <f t="shared" si="5"/>
        <v>7.233163857420126E-2</v>
      </c>
    </row>
    <row r="47" spans="1:8" ht="12.75" customHeight="1">
      <c r="A47" s="564" t="s">
        <v>442</v>
      </c>
      <c r="B47" s="151">
        <v>1606.832555</v>
      </c>
      <c r="C47" s="563">
        <v>1933.5835</v>
      </c>
      <c r="D47" s="337">
        <f t="shared" si="0"/>
        <v>0.20335096148210666</v>
      </c>
      <c r="E47" s="563">
        <v>10986.828772000001</v>
      </c>
      <c r="F47" s="563">
        <v>11390.085137</v>
      </c>
      <c r="G47" s="560">
        <f t="shared" si="1"/>
        <v>3.6703617883597182E-2</v>
      </c>
      <c r="H47" s="346">
        <f t="shared" si="5"/>
        <v>6.5587319264016355E-2</v>
      </c>
    </row>
    <row r="48" spans="1:8" ht="12.75" customHeight="1">
      <c r="A48" s="564" t="s">
        <v>424</v>
      </c>
      <c r="B48" s="151">
        <v>1906.64284</v>
      </c>
      <c r="C48" s="563">
        <v>1502.1239499999999</v>
      </c>
      <c r="D48" s="337">
        <f t="shared" si="0"/>
        <v>-0.21216290828753226</v>
      </c>
      <c r="E48" s="563">
        <v>11446.020560000001</v>
      </c>
      <c r="F48" s="563">
        <v>10004.344090000001</v>
      </c>
      <c r="G48" s="560">
        <f t="shared" si="1"/>
        <v>-0.12595438409731463</v>
      </c>
      <c r="H48" s="346">
        <f t="shared" si="5"/>
        <v>5.7607831896393423E-2</v>
      </c>
    </row>
    <row r="49" spans="1:8" ht="12.75" customHeight="1">
      <c r="A49" s="564" t="s">
        <v>441</v>
      </c>
      <c r="B49" s="151">
        <v>1274.1421600000001</v>
      </c>
      <c r="C49" s="563">
        <v>1555.7573</v>
      </c>
      <c r="D49" s="337">
        <f t="shared" si="0"/>
        <v>0.22102332756966447</v>
      </c>
      <c r="E49" s="563">
        <v>9259.1154929999993</v>
      </c>
      <c r="F49" s="563">
        <v>9859.5642160000007</v>
      </c>
      <c r="G49" s="560">
        <f t="shared" si="1"/>
        <v>6.4849468985881828E-2</v>
      </c>
      <c r="H49" s="346">
        <f t="shared" si="5"/>
        <v>5.677414859158688E-2</v>
      </c>
    </row>
    <row r="50" spans="1:8" ht="12.75" customHeight="1">
      <c r="A50" s="564" t="s">
        <v>32</v>
      </c>
      <c r="B50" s="151">
        <v>962.13599299999998</v>
      </c>
      <c r="C50" s="563">
        <v>1608.9590949999999</v>
      </c>
      <c r="D50" s="337">
        <f t="shared" si="0"/>
        <v>0.6722782503782706</v>
      </c>
      <c r="E50" s="563">
        <v>7327.6472979999999</v>
      </c>
      <c r="F50" s="563">
        <v>8597.6879850000005</v>
      </c>
      <c r="G50" s="560">
        <f t="shared" si="1"/>
        <v>0.17332175463011765</v>
      </c>
      <c r="H50" s="346">
        <f t="shared" si="5"/>
        <v>4.9507909732193295E-2</v>
      </c>
    </row>
    <row r="51" spans="1:8" ht="12.75" customHeight="1">
      <c r="A51" s="564" t="s">
        <v>440</v>
      </c>
      <c r="B51" s="151">
        <v>1018.037999</v>
      </c>
      <c r="C51" s="563">
        <v>985.64644499999997</v>
      </c>
      <c r="D51" s="337">
        <f t="shared" si="0"/>
        <v>-3.1817627664014178E-2</v>
      </c>
      <c r="E51" s="563">
        <v>7593.0306389999996</v>
      </c>
      <c r="F51" s="563">
        <v>7839.4390919999996</v>
      </c>
      <c r="G51" s="560">
        <f t="shared" si="1"/>
        <v>3.2451923970170091E-2</v>
      </c>
      <c r="H51" s="346">
        <f t="shared" si="5"/>
        <v>4.5141698977084171E-2</v>
      </c>
    </row>
    <row r="52" spans="1:8" ht="12.75" customHeight="1">
      <c r="A52" s="564" t="s">
        <v>273</v>
      </c>
      <c r="B52" s="151">
        <v>1163.688042</v>
      </c>
      <c r="C52" s="563">
        <v>1186.8962039999999</v>
      </c>
      <c r="D52" s="337">
        <f t="shared" si="0"/>
        <v>1.9943628500394869E-2</v>
      </c>
      <c r="E52" s="563">
        <v>7771.3176359999998</v>
      </c>
      <c r="F52" s="563">
        <v>7737.6414640000003</v>
      </c>
      <c r="G52" s="560">
        <f t="shared" si="1"/>
        <v>-4.3333928141088144E-3</v>
      </c>
      <c r="H52" s="346">
        <f t="shared" si="5"/>
        <v>4.4555519554573368E-2</v>
      </c>
    </row>
    <row r="53" spans="1:8" ht="12.75" customHeight="1" thickBot="1">
      <c r="A53" s="564" t="s">
        <v>26</v>
      </c>
      <c r="B53" s="151">
        <v>9177.1691790000004</v>
      </c>
      <c r="C53" s="563">
        <v>9301.0211959999961</v>
      </c>
      <c r="D53" s="337">
        <f t="shared" si="0"/>
        <v>1.3495666755648856E-2</v>
      </c>
      <c r="E53" s="563">
        <v>54004.265921999991</v>
      </c>
      <c r="F53" s="563">
        <v>61590.451420000056</v>
      </c>
      <c r="G53" s="560">
        <f t="shared" si="1"/>
        <v>0.14047381940080481</v>
      </c>
      <c r="H53" s="346">
        <f t="shared" si="5"/>
        <v>0.35465517178411526</v>
      </c>
    </row>
    <row r="54" spans="1:8" ht="12.75" customHeight="1">
      <c r="A54" s="568" t="s">
        <v>474</v>
      </c>
      <c r="B54" s="274">
        <f>SUM(B55:B65)</f>
        <v>374145.16772499995</v>
      </c>
      <c r="C54" s="275">
        <f>SUM(C55:C65)</f>
        <v>313387.96020000003</v>
      </c>
      <c r="D54" s="342">
        <f t="shared" si="0"/>
        <v>-0.16238939525648774</v>
      </c>
      <c r="E54" s="275">
        <f>SUM(E55:E65)</f>
        <v>2443570.5944539998</v>
      </c>
      <c r="F54" s="275">
        <f>SUM(F55:F65)</f>
        <v>2166435.2408270007</v>
      </c>
      <c r="G54" s="397">
        <f t="shared" si="1"/>
        <v>-0.11341409749159434</v>
      </c>
      <c r="H54" s="565">
        <f>SUM(H55:H65)</f>
        <v>1</v>
      </c>
    </row>
    <row r="55" spans="1:8" ht="12.75" customHeight="1">
      <c r="A55" s="564" t="s">
        <v>419</v>
      </c>
      <c r="B55" s="151">
        <v>43724.391602999996</v>
      </c>
      <c r="C55" s="563">
        <v>33874.130589</v>
      </c>
      <c r="D55" s="337">
        <f t="shared" si="0"/>
        <v>-0.22528068780090596</v>
      </c>
      <c r="E55" s="563">
        <v>317873.388959</v>
      </c>
      <c r="F55" s="563">
        <v>279226.57559800002</v>
      </c>
      <c r="G55" s="560">
        <f t="shared" si="1"/>
        <v>-0.12157926615865516</v>
      </c>
      <c r="H55" s="346">
        <f t="shared" ref="H55:H65" si="6">(F55/$F$54)</f>
        <v>0.12888757085183397</v>
      </c>
    </row>
    <row r="56" spans="1:8" ht="12.75" customHeight="1">
      <c r="A56" s="564" t="s">
        <v>418</v>
      </c>
      <c r="B56" s="151">
        <v>44159.049147999998</v>
      </c>
      <c r="C56" s="563">
        <v>35617.438760999998</v>
      </c>
      <c r="D56" s="337">
        <f t="shared" si="0"/>
        <v>-0.19342831314987355</v>
      </c>
      <c r="E56" s="563">
        <v>297423.61245700001</v>
      </c>
      <c r="F56" s="563">
        <v>255118.48195600003</v>
      </c>
      <c r="G56" s="560">
        <f t="shared" si="1"/>
        <v>-0.14223864121452778</v>
      </c>
      <c r="H56" s="346">
        <f t="shared" si="6"/>
        <v>0.11775956979845509</v>
      </c>
    </row>
    <row r="57" spans="1:8" ht="12.75" customHeight="1">
      <c r="A57" s="564" t="s">
        <v>125</v>
      </c>
      <c r="B57" s="151">
        <v>65537.836223000006</v>
      </c>
      <c r="C57" s="563">
        <v>35379.974480999997</v>
      </c>
      <c r="D57" s="337">
        <f t="shared" si="0"/>
        <v>-0.46015955789850038</v>
      </c>
      <c r="E57" s="563">
        <v>417585.48877400003</v>
      </c>
      <c r="F57" s="563">
        <v>251899.86040000001</v>
      </c>
      <c r="G57" s="560">
        <f t="shared" si="1"/>
        <v>-0.39677056034787206</v>
      </c>
      <c r="H57" s="346">
        <f t="shared" si="6"/>
        <v>0.11627389346927416</v>
      </c>
    </row>
    <row r="58" spans="1:8" ht="12.75" customHeight="1">
      <c r="A58" s="564" t="s">
        <v>31</v>
      </c>
      <c r="B58" s="151">
        <v>20599.998967</v>
      </c>
      <c r="C58" s="563">
        <v>16075.580329</v>
      </c>
      <c r="D58" s="337">
        <f t="shared" si="0"/>
        <v>-0.21963198373203099</v>
      </c>
      <c r="E58" s="563">
        <v>143333.84949899997</v>
      </c>
      <c r="F58" s="563">
        <v>122526.468913</v>
      </c>
      <c r="G58" s="560">
        <f t="shared" si="1"/>
        <v>-0.1451672487603505</v>
      </c>
      <c r="H58" s="346">
        <f t="shared" si="6"/>
        <v>5.6556718891919225E-2</v>
      </c>
    </row>
    <row r="59" spans="1:8" ht="12.75" customHeight="1">
      <c r="A59" s="564" t="s">
        <v>420</v>
      </c>
      <c r="B59" s="151">
        <v>12780.51036</v>
      </c>
      <c r="C59" s="563">
        <v>15880.334999000001</v>
      </c>
      <c r="D59" s="337">
        <f t="shared" si="0"/>
        <v>0.24254310287183245</v>
      </c>
      <c r="E59" s="563">
        <v>77710.277396000005</v>
      </c>
      <c r="F59" s="563">
        <v>99007.530962000004</v>
      </c>
      <c r="G59" s="560">
        <f t="shared" si="1"/>
        <v>0.27405967755683547</v>
      </c>
      <c r="H59" s="346">
        <f t="shared" si="6"/>
        <v>4.5700664896960189E-2</v>
      </c>
    </row>
    <row r="60" spans="1:8" ht="12.75" customHeight="1">
      <c r="A60" s="564" t="s">
        <v>416</v>
      </c>
      <c r="B60" s="151">
        <v>11738.0744</v>
      </c>
      <c r="C60" s="563">
        <v>18391.761656999999</v>
      </c>
      <c r="D60" s="337">
        <f t="shared" si="0"/>
        <v>0.56684657382986092</v>
      </c>
      <c r="E60" s="563">
        <v>91544.602662000005</v>
      </c>
      <c r="F60" s="563">
        <v>98895.011194000006</v>
      </c>
      <c r="G60" s="560">
        <f t="shared" si="1"/>
        <v>8.0293193899580298E-2</v>
      </c>
      <c r="H60" s="346">
        <f t="shared" si="6"/>
        <v>4.5648727148773889E-2</v>
      </c>
    </row>
    <row r="61" spans="1:8" ht="12.75" customHeight="1">
      <c r="A61" s="564" t="s">
        <v>23</v>
      </c>
      <c r="B61" s="151">
        <v>12773.347153999999</v>
      </c>
      <c r="C61" s="563">
        <v>6410.272191</v>
      </c>
      <c r="D61" s="337">
        <f t="shared" si="0"/>
        <v>-0.49815251134135108</v>
      </c>
      <c r="E61" s="563">
        <v>65247.639118999999</v>
      </c>
      <c r="F61" s="563">
        <v>75253.140322000007</v>
      </c>
      <c r="G61" s="560">
        <f t="shared" si="1"/>
        <v>0.15334656300363245</v>
      </c>
      <c r="H61" s="346">
        <f t="shared" si="6"/>
        <v>3.4735928821612673E-2</v>
      </c>
    </row>
    <row r="62" spans="1:8" ht="12.75" customHeight="1">
      <c r="A62" s="564" t="s">
        <v>423</v>
      </c>
      <c r="B62" s="151">
        <v>14061.088002999999</v>
      </c>
      <c r="C62" s="563">
        <v>9141.7470319999993</v>
      </c>
      <c r="D62" s="337">
        <f t="shared" si="0"/>
        <v>-0.34985493085246572</v>
      </c>
      <c r="E62" s="563">
        <v>92720.519503999996</v>
      </c>
      <c r="F62" s="563">
        <v>75190.67506400001</v>
      </c>
      <c r="G62" s="560">
        <f t="shared" si="1"/>
        <v>-0.1890611111086769</v>
      </c>
      <c r="H62" s="346">
        <f t="shared" si="6"/>
        <v>3.4707095622806251E-2</v>
      </c>
    </row>
    <row r="63" spans="1:8" ht="12.75" customHeight="1">
      <c r="A63" s="564" t="s">
        <v>274</v>
      </c>
      <c r="B63" s="151">
        <v>8998.6996020000006</v>
      </c>
      <c r="C63" s="563">
        <v>9822.5550660000008</v>
      </c>
      <c r="D63" s="337">
        <f t="shared" si="0"/>
        <v>9.1552724331068314E-2</v>
      </c>
      <c r="E63" s="563">
        <v>60639.496059999998</v>
      </c>
      <c r="F63" s="563">
        <v>68133.222418999998</v>
      </c>
      <c r="G63" s="560">
        <f t="shared" si="1"/>
        <v>0.12357830862554171</v>
      </c>
      <c r="H63" s="346">
        <f t="shared" si="6"/>
        <v>3.1449461832513063E-2</v>
      </c>
    </row>
    <row r="64" spans="1:8" ht="12.75" customHeight="1">
      <c r="A64" s="564" t="s">
        <v>440</v>
      </c>
      <c r="B64" s="151">
        <v>10214.065755</v>
      </c>
      <c r="C64" s="563">
        <v>9628.3823030000003</v>
      </c>
      <c r="D64" s="337">
        <f t="shared" si="0"/>
        <v>-5.7340873462978732E-2</v>
      </c>
      <c r="E64" s="563">
        <v>64029.355960000001</v>
      </c>
      <c r="F64" s="563">
        <v>66402.025521999996</v>
      </c>
      <c r="G64" s="560">
        <f t="shared" si="1"/>
        <v>3.7055964821545821E-2</v>
      </c>
      <c r="H64" s="346">
        <f t="shared" si="6"/>
        <v>3.0650362526715602E-2</v>
      </c>
    </row>
    <row r="65" spans="1:9" ht="12.75" customHeight="1">
      <c r="A65" s="564" t="s">
        <v>26</v>
      </c>
      <c r="B65" s="151">
        <v>129558.10650999995</v>
      </c>
      <c r="C65" s="563">
        <v>123165.78279200004</v>
      </c>
      <c r="D65" s="337">
        <f t="shared" si="0"/>
        <v>-4.9339434561020849E-2</v>
      </c>
      <c r="E65" s="563">
        <v>815462.36406399962</v>
      </c>
      <c r="F65" s="563">
        <v>774782.24847700074</v>
      </c>
      <c r="G65" s="560">
        <f t="shared" si="1"/>
        <v>-4.9885951062489733E-2</v>
      </c>
      <c r="H65" s="346">
        <f t="shared" si="6"/>
        <v>0.35763000613913598</v>
      </c>
    </row>
    <row r="66" spans="1:9" ht="12.75" customHeight="1">
      <c r="A66" s="566" t="s">
        <v>476</v>
      </c>
      <c r="B66" s="274">
        <f>SUM(B67:B68)</f>
        <v>687599.8522640001</v>
      </c>
      <c r="C66" s="275">
        <f>SUM(C67:C68)</f>
        <v>840537.49836899992</v>
      </c>
      <c r="D66" s="342">
        <f t="shared" si="0"/>
        <v>0.22242245341012706</v>
      </c>
      <c r="E66" s="275">
        <f>SUM(E67:E68)</f>
        <v>5718066.2735049995</v>
      </c>
      <c r="F66" s="275">
        <f>SUM(F67:F68)</f>
        <v>5307842.5424779998</v>
      </c>
      <c r="G66" s="397">
        <f t="shared" si="1"/>
        <v>-7.1741688781712054E-2</v>
      </c>
      <c r="H66" s="565">
        <f>SUM(H67:H68)</f>
        <v>1</v>
      </c>
    </row>
    <row r="67" spans="1:9" ht="12.75" customHeight="1">
      <c r="A67" s="564" t="s">
        <v>426</v>
      </c>
      <c r="B67" s="151">
        <v>653620.98620000004</v>
      </c>
      <c r="C67" s="563">
        <v>796300.86919999996</v>
      </c>
      <c r="D67" s="337">
        <f t="shared" si="0"/>
        <v>0.21829146556249285</v>
      </c>
      <c r="E67" s="563">
        <v>5480920.0456999997</v>
      </c>
      <c r="F67" s="563">
        <v>5031894.1540999999</v>
      </c>
      <c r="G67" s="560">
        <f t="shared" si="1"/>
        <v>-8.1925276752080792E-2</v>
      </c>
      <c r="H67" s="346">
        <f>(F67/$F$66)</f>
        <v>0.94801119547733015</v>
      </c>
    </row>
    <row r="68" spans="1:9" ht="12.75" customHeight="1">
      <c r="A68" s="277" t="s">
        <v>437</v>
      </c>
      <c r="B68" s="562">
        <v>33978.866064000002</v>
      </c>
      <c r="C68" s="561">
        <v>44236.629169</v>
      </c>
      <c r="D68" s="337">
        <f t="shared" si="0"/>
        <v>0.30188656342089987</v>
      </c>
      <c r="E68" s="561">
        <v>237146.227805</v>
      </c>
      <c r="F68" s="561">
        <v>275948.388378</v>
      </c>
      <c r="G68" s="560">
        <f t="shared" si="1"/>
        <v>0.16362124302860995</v>
      </c>
      <c r="H68" s="346">
        <f>(F68/$F$66)</f>
        <v>5.1988804522669914E-2</v>
      </c>
    </row>
    <row r="69" spans="1:9" ht="12.75" customHeight="1">
      <c r="A69" s="566" t="s">
        <v>477</v>
      </c>
      <c r="B69" s="274">
        <f>SUM(B70)</f>
        <v>1623.1500999999998</v>
      </c>
      <c r="C69" s="275">
        <f>SUM(C70)</f>
        <v>1549.8516</v>
      </c>
      <c r="D69" s="342">
        <f t="shared" si="0"/>
        <v>-4.5158177299807263E-2</v>
      </c>
      <c r="E69" s="275">
        <f>SUM(E70)</f>
        <v>10503.331107</v>
      </c>
      <c r="F69" s="275">
        <f>SUM(F70)</f>
        <v>11667.612999999999</v>
      </c>
      <c r="G69" s="397">
        <f t="shared" si="1"/>
        <v>0.11084882321038682</v>
      </c>
      <c r="H69" s="565">
        <f>SUM(H70)</f>
        <v>1</v>
      </c>
    </row>
    <row r="70" spans="1:9" ht="12.75" customHeight="1">
      <c r="A70" s="564" t="s">
        <v>161</v>
      </c>
      <c r="B70" s="151">
        <v>1623.1500999999998</v>
      </c>
      <c r="C70" s="563">
        <v>1549.8516</v>
      </c>
      <c r="D70" s="337">
        <f t="shared" ref="D70:D77" si="7">(C70-B70)/B70</f>
        <v>-4.5158177299807263E-2</v>
      </c>
      <c r="E70" s="433">
        <v>10503.331107</v>
      </c>
      <c r="F70" s="563">
        <v>11667.612999999999</v>
      </c>
      <c r="G70" s="560">
        <f t="shared" ref="G70:G77" si="8">(F70-E70)/E70</f>
        <v>0.11084882321038682</v>
      </c>
      <c r="H70" s="567">
        <f>(F70/$F$69)</f>
        <v>1</v>
      </c>
    </row>
    <row r="71" spans="1:9" ht="12.75" customHeight="1">
      <c r="A71" s="566" t="s">
        <v>478</v>
      </c>
      <c r="B71" s="274">
        <f>SUM(B72:B77)</f>
        <v>1957.4078249999998</v>
      </c>
      <c r="C71" s="275">
        <f>SUM(C72:C77)</f>
        <v>2410.8864509999999</v>
      </c>
      <c r="D71" s="342">
        <f t="shared" si="7"/>
        <v>0.23167304238195743</v>
      </c>
      <c r="E71" s="275">
        <f>SUM(E72:E77)</f>
        <v>15026.513346000002</v>
      </c>
      <c r="F71" s="275">
        <f>SUM(F72:F77)</f>
        <v>15608.072338</v>
      </c>
      <c r="G71" s="397">
        <f t="shared" si="8"/>
        <v>3.870219116098593E-2</v>
      </c>
      <c r="H71" s="565">
        <f>SUM(H72:H77)</f>
        <v>1</v>
      </c>
    </row>
    <row r="72" spans="1:9" ht="12.75" customHeight="1">
      <c r="A72" s="564" t="s">
        <v>22</v>
      </c>
      <c r="B72" s="151">
        <v>792.034447</v>
      </c>
      <c r="C72" s="563">
        <v>1074.394818</v>
      </c>
      <c r="D72" s="337">
        <f t="shared" si="7"/>
        <v>0.35650011444514862</v>
      </c>
      <c r="E72" s="563">
        <v>6891.9840809999996</v>
      </c>
      <c r="F72" s="563">
        <v>7798.7045070000004</v>
      </c>
      <c r="G72" s="560">
        <f t="shared" si="8"/>
        <v>0.13156159610113888</v>
      </c>
      <c r="H72" s="346">
        <f t="shared" ref="H72:H77" si="9">(F72/$F$71)</f>
        <v>0.49965840355653535</v>
      </c>
    </row>
    <row r="73" spans="1:9" ht="12.75" customHeight="1">
      <c r="A73" s="564" t="s">
        <v>420</v>
      </c>
      <c r="B73" s="151">
        <v>601.3819289999999</v>
      </c>
      <c r="C73" s="563">
        <v>863.91621299999997</v>
      </c>
      <c r="D73" s="337">
        <f t="shared" si="7"/>
        <v>0.4365516676507919</v>
      </c>
      <c r="E73" s="563">
        <v>3960.5086059999999</v>
      </c>
      <c r="F73" s="563">
        <v>4759.4429630000004</v>
      </c>
      <c r="G73" s="560">
        <f t="shared" si="8"/>
        <v>0.20172519150435614</v>
      </c>
      <c r="H73" s="346">
        <f t="shared" si="9"/>
        <v>0.30493470685758428</v>
      </c>
    </row>
    <row r="74" spans="1:9" ht="12.75" customHeight="1">
      <c r="A74" s="277" t="s">
        <v>160</v>
      </c>
      <c r="B74" s="562">
        <v>200.27643599999999</v>
      </c>
      <c r="C74" s="561">
        <v>188.324904</v>
      </c>
      <c r="D74" s="337">
        <f t="shared" si="7"/>
        <v>-5.9675178162247641E-2</v>
      </c>
      <c r="E74" s="561">
        <v>1153.438735</v>
      </c>
      <c r="F74" s="561">
        <v>1263.3080210000001</v>
      </c>
      <c r="G74" s="560">
        <f t="shared" si="8"/>
        <v>9.5253681592373532E-2</v>
      </c>
      <c r="H74" s="346">
        <f t="shared" si="9"/>
        <v>8.0939400692313729E-2</v>
      </c>
    </row>
    <row r="75" spans="1:9" ht="12.75" customHeight="1">
      <c r="A75" s="277" t="s">
        <v>419</v>
      </c>
      <c r="B75" s="562">
        <v>169.341138</v>
      </c>
      <c r="C75" s="561">
        <v>166.08788999999999</v>
      </c>
      <c r="D75" s="337">
        <f t="shared" si="7"/>
        <v>-1.9211209032975872E-2</v>
      </c>
      <c r="E75" s="561">
        <v>2187.1199580000002</v>
      </c>
      <c r="F75" s="561">
        <v>936.83040300000005</v>
      </c>
      <c r="G75" s="560">
        <f t="shared" si="8"/>
        <v>-0.57166025595748327</v>
      </c>
      <c r="H75" s="346">
        <f t="shared" si="9"/>
        <v>6.0022172034605289E-2</v>
      </c>
    </row>
    <row r="76" spans="1:9" ht="12.75" customHeight="1">
      <c r="A76" s="277" t="s">
        <v>417</v>
      </c>
      <c r="B76" s="562">
        <v>137.313075</v>
      </c>
      <c r="C76" s="561">
        <v>94.232405999999997</v>
      </c>
      <c r="D76" s="337">
        <f t="shared" si="7"/>
        <v>-0.31374047227476337</v>
      </c>
      <c r="E76" s="561">
        <v>342.305136</v>
      </c>
      <c r="F76" s="561">
        <v>732.70273099999997</v>
      </c>
      <c r="G76" s="560">
        <f t="shared" si="8"/>
        <v>1.1404958732491819</v>
      </c>
      <c r="H76" s="346">
        <f t="shared" si="9"/>
        <v>4.6943832340918507E-2</v>
      </c>
    </row>
    <row r="77" spans="1:9" ht="12.75" customHeight="1" thickBot="1">
      <c r="A77" s="277" t="s">
        <v>416</v>
      </c>
      <c r="B77" s="562">
        <v>57.0608</v>
      </c>
      <c r="C77" s="688">
        <v>23.930219999999998</v>
      </c>
      <c r="D77" s="337">
        <f t="shared" si="7"/>
        <v>-0.58061891876734995</v>
      </c>
      <c r="E77" s="688">
        <v>491.15683000000001</v>
      </c>
      <c r="F77" s="688">
        <v>117.083713</v>
      </c>
      <c r="G77" s="560">
        <f t="shared" si="8"/>
        <v>-0.76161644133096962</v>
      </c>
      <c r="H77" s="346">
        <f t="shared" si="9"/>
        <v>7.5014845180428587E-3</v>
      </c>
      <c r="I77"/>
    </row>
    <row r="78" spans="1:9" ht="44.25" customHeight="1" thickBot="1">
      <c r="A78" s="702" t="s">
        <v>582</v>
      </c>
      <c r="B78" s="703"/>
      <c r="C78" s="703"/>
      <c r="D78" s="703"/>
      <c r="E78" s="703"/>
      <c r="F78" s="703"/>
      <c r="G78" s="703"/>
      <c r="H78" s="704"/>
      <c r="I78"/>
    </row>
    <row r="79" spans="1:9" ht="12" customHeight="1">
      <c r="I79"/>
    </row>
    <row r="80" spans="1:9" ht="12" customHeight="1">
      <c r="I80"/>
    </row>
    <row r="81" spans="9:9" ht="12" customHeight="1">
      <c r="I81"/>
    </row>
    <row r="82" spans="9:9" ht="12" customHeight="1">
      <c r="I82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2"/>
  <sheetViews>
    <sheetView showGridLines="0" tabSelected="1" zoomScaleNormal="100" zoomScaleSheetLayoutView="100" workbookViewId="0">
      <selection activeCell="E43" sqref="E43"/>
    </sheetView>
  </sheetViews>
  <sheetFormatPr baseColWidth="10" defaultColWidth="11.5703125" defaultRowHeight="12.75"/>
  <cols>
    <col min="1" max="1" width="14.85546875" style="175" customWidth="1"/>
    <col min="2" max="2" width="73.28515625" style="154" customWidth="1"/>
    <col min="3" max="3" width="20.5703125" style="162" customWidth="1"/>
    <col min="4" max="4" width="15.7109375" style="162" customWidth="1"/>
    <col min="5" max="5" width="15.7109375" style="194" customWidth="1"/>
    <col min="6" max="6" width="25" style="154" customWidth="1"/>
    <col min="7" max="16384" width="11.5703125" style="154"/>
  </cols>
  <sheetData>
    <row r="1" spans="1:14" s="199" customFormat="1">
      <c r="A1" s="169" t="s">
        <v>331</v>
      </c>
      <c r="B1" s="198"/>
      <c r="C1" s="198"/>
      <c r="D1" s="198"/>
      <c r="E1" s="35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5.75">
      <c r="A2" s="634" t="s">
        <v>571</v>
      </c>
      <c r="B2" s="332"/>
    </row>
    <row r="3" spans="1:14">
      <c r="A3" s="312" t="s">
        <v>333</v>
      </c>
      <c r="B3" s="312" t="s">
        <v>334</v>
      </c>
      <c r="C3" s="313" t="s">
        <v>352</v>
      </c>
      <c r="D3" s="313" t="s">
        <v>335</v>
      </c>
    </row>
    <row r="4" spans="1:14">
      <c r="A4" s="314">
        <v>732</v>
      </c>
      <c r="B4" s="314" t="s">
        <v>279</v>
      </c>
      <c r="C4" s="315">
        <v>1365878.0926999988</v>
      </c>
      <c r="D4" s="316">
        <f t="shared" ref="D4:D10" si="0">C4/128521500.6</f>
        <v>1.0627623287336553E-2</v>
      </c>
    </row>
    <row r="5" spans="1:14">
      <c r="A5" s="314">
        <v>350</v>
      </c>
      <c r="B5" s="314" t="s">
        <v>278</v>
      </c>
      <c r="C5" s="315">
        <v>291927.58500000002</v>
      </c>
      <c r="D5" s="316">
        <f t="shared" si="0"/>
        <v>2.2714299446951838E-3</v>
      </c>
    </row>
    <row r="6" spans="1:14">
      <c r="A6" s="317">
        <v>86</v>
      </c>
      <c r="B6" s="317" t="s">
        <v>336</v>
      </c>
      <c r="C6" s="318">
        <v>33867.854399999989</v>
      </c>
      <c r="D6" s="333">
        <f t="shared" si="0"/>
        <v>2.6351897730643204E-4</v>
      </c>
    </row>
    <row r="7" spans="1:14">
      <c r="A7" s="317">
        <v>74</v>
      </c>
      <c r="B7" s="317" t="s">
        <v>337</v>
      </c>
      <c r="C7" s="318">
        <v>46460.064900000005</v>
      </c>
      <c r="D7" s="333">
        <f t="shared" si="0"/>
        <v>3.6149643976379162E-4</v>
      </c>
    </row>
    <row r="8" spans="1:14">
      <c r="A8" s="317">
        <v>52</v>
      </c>
      <c r="B8" s="317" t="s">
        <v>452</v>
      </c>
      <c r="C8" s="318">
        <v>69389.104200000002</v>
      </c>
      <c r="D8" s="333">
        <f t="shared" si="0"/>
        <v>5.3990269235932036E-4</v>
      </c>
      <c r="F8" s="328"/>
    </row>
    <row r="9" spans="1:14">
      <c r="A9" s="317">
        <v>34</v>
      </c>
      <c r="B9" s="317" t="s">
        <v>338</v>
      </c>
      <c r="C9" s="318">
        <v>48020.474000000002</v>
      </c>
      <c r="D9" s="333">
        <f t="shared" si="0"/>
        <v>3.7363766977367523E-4</v>
      </c>
      <c r="F9" s="328"/>
    </row>
    <row r="10" spans="1:14">
      <c r="A10" s="319">
        <f>SUM(A4:A5)</f>
        <v>1082</v>
      </c>
      <c r="B10" s="320" t="s">
        <v>339</v>
      </c>
      <c r="C10" s="319">
        <f>SUM(C4:C5)</f>
        <v>1657805.6776999987</v>
      </c>
      <c r="D10" s="321">
        <f t="shared" si="0"/>
        <v>1.2899053232031736E-2</v>
      </c>
      <c r="F10" s="579">
        <v>128521500.59999999</v>
      </c>
    </row>
    <row r="11" spans="1:14">
      <c r="A11" s="430"/>
      <c r="B11" s="431"/>
      <c r="C11" s="430"/>
      <c r="D11" s="432"/>
      <c r="F11" s="328"/>
    </row>
    <row r="12" spans="1:14" ht="15.75">
      <c r="A12" s="171" t="s">
        <v>570</v>
      </c>
      <c r="B12" s="199"/>
      <c r="F12" s="328"/>
    </row>
    <row r="13" spans="1:14">
      <c r="A13" s="177" t="s">
        <v>340</v>
      </c>
      <c r="B13" s="191" t="s">
        <v>448</v>
      </c>
      <c r="C13" s="192" t="s">
        <v>341</v>
      </c>
      <c r="D13" s="192" t="s">
        <v>352</v>
      </c>
      <c r="E13" s="359" t="s">
        <v>335</v>
      </c>
      <c r="F13" s="328"/>
    </row>
    <row r="14" spans="1:14">
      <c r="A14" s="175">
        <v>1</v>
      </c>
      <c r="B14" s="154" t="s">
        <v>496</v>
      </c>
      <c r="C14" s="162">
        <v>28</v>
      </c>
      <c r="D14" s="162">
        <v>10728666</v>
      </c>
      <c r="E14" s="193">
        <f t="shared" ref="E14:E28" si="1">+D14/$F$10</f>
        <v>8.3477596743840074E-2</v>
      </c>
      <c r="F14" s="351">
        <v>128521560</v>
      </c>
    </row>
    <row r="15" spans="1:14">
      <c r="A15" s="175">
        <v>2</v>
      </c>
      <c r="B15" s="154" t="s">
        <v>522</v>
      </c>
      <c r="C15" s="162">
        <v>14</v>
      </c>
      <c r="D15" s="162">
        <v>8341324</v>
      </c>
      <c r="E15" s="193">
        <f t="shared" si="1"/>
        <v>6.4902167816736495E-2</v>
      </c>
      <c r="F15" s="351">
        <v>128521560</v>
      </c>
    </row>
    <row r="16" spans="1:14">
      <c r="A16" s="175">
        <v>3</v>
      </c>
      <c r="B16" s="154" t="s">
        <v>444</v>
      </c>
      <c r="C16" s="162">
        <v>13</v>
      </c>
      <c r="D16" s="162">
        <v>6935351.54</v>
      </c>
      <c r="E16" s="193">
        <f t="shared" si="1"/>
        <v>5.3962578304971955E-2</v>
      </c>
      <c r="F16" s="351">
        <v>128521560</v>
      </c>
    </row>
    <row r="17" spans="1:7">
      <c r="A17" s="175">
        <v>4</v>
      </c>
      <c r="B17" s="154" t="s">
        <v>497</v>
      </c>
      <c r="C17" s="162">
        <v>13</v>
      </c>
      <c r="D17" s="162">
        <v>6681337</v>
      </c>
      <c r="E17" s="193">
        <f t="shared" si="1"/>
        <v>5.1986142153712139E-2</v>
      </c>
      <c r="F17" s="351">
        <v>128521560</v>
      </c>
    </row>
    <row r="18" spans="1:7">
      <c r="A18" s="175">
        <v>5</v>
      </c>
      <c r="B18" s="154" t="s">
        <v>498</v>
      </c>
      <c r="C18" s="162">
        <v>62</v>
      </c>
      <c r="D18" s="162">
        <v>3472481</v>
      </c>
      <c r="E18" s="193">
        <f t="shared" si="1"/>
        <v>2.7018677682635151E-2</v>
      </c>
      <c r="F18" s="351">
        <v>128521560</v>
      </c>
    </row>
    <row r="19" spans="1:7">
      <c r="A19" s="175">
        <v>6</v>
      </c>
      <c r="B19" s="154" t="s">
        <v>499</v>
      </c>
      <c r="C19" s="162">
        <v>9453</v>
      </c>
      <c r="D19" s="162">
        <v>1644650</v>
      </c>
      <c r="E19" s="193">
        <f t="shared" si="1"/>
        <v>1.2796691544387399E-2</v>
      </c>
      <c r="F19" s="351">
        <v>128521560</v>
      </c>
    </row>
    <row r="20" spans="1:7">
      <c r="A20" s="175">
        <v>7</v>
      </c>
      <c r="B20" s="154" t="s">
        <v>523</v>
      </c>
      <c r="C20" s="162">
        <v>87</v>
      </c>
      <c r="D20" s="162">
        <v>1030568</v>
      </c>
      <c r="E20" s="193">
        <f t="shared" si="1"/>
        <v>8.0186427577394782E-3</v>
      </c>
      <c r="F20" s="351">
        <v>128521560</v>
      </c>
    </row>
    <row r="21" spans="1:7">
      <c r="A21" s="175">
        <v>8</v>
      </c>
      <c r="B21" s="154" t="s">
        <v>500</v>
      </c>
      <c r="C21" s="162">
        <v>206</v>
      </c>
      <c r="D21" s="162">
        <v>473013</v>
      </c>
      <c r="E21" s="193">
        <f t="shared" si="1"/>
        <v>3.6804192122854812E-3</v>
      </c>
      <c r="F21" s="351">
        <v>128521560</v>
      </c>
    </row>
    <row r="22" spans="1:7">
      <c r="A22" s="175">
        <v>9</v>
      </c>
      <c r="B22" s="154" t="s">
        <v>501</v>
      </c>
      <c r="C22" s="162">
        <v>41</v>
      </c>
      <c r="D22" s="162">
        <v>358100</v>
      </c>
      <c r="E22" s="193">
        <f t="shared" si="1"/>
        <v>2.7863042240264661E-3</v>
      </c>
      <c r="F22" s="351">
        <v>128521560</v>
      </c>
    </row>
    <row r="23" spans="1:7">
      <c r="A23" s="175">
        <v>10</v>
      </c>
      <c r="B23" s="154" t="s">
        <v>445</v>
      </c>
      <c r="C23" s="162">
        <v>6</v>
      </c>
      <c r="D23" s="162">
        <v>108611.5851</v>
      </c>
      <c r="E23" s="193">
        <f t="shared" si="1"/>
        <v>8.4508494370941082E-4</v>
      </c>
      <c r="F23" s="351">
        <v>128521560</v>
      </c>
    </row>
    <row r="24" spans="1:7">
      <c r="A24" s="175">
        <v>11</v>
      </c>
      <c r="B24" s="154" t="s">
        <v>446</v>
      </c>
      <c r="C24" s="162">
        <v>83</v>
      </c>
      <c r="D24" s="162">
        <v>108411</v>
      </c>
      <c r="E24" s="193">
        <f t="shared" si="1"/>
        <v>8.435242313067111E-4</v>
      </c>
      <c r="F24" s="351">
        <v>128521560</v>
      </c>
    </row>
    <row r="25" spans="1:7">
      <c r="A25" s="175">
        <v>12</v>
      </c>
      <c r="B25" s="154" t="s">
        <v>502</v>
      </c>
      <c r="C25" s="162">
        <v>2</v>
      </c>
      <c r="D25" s="162">
        <v>5165</v>
      </c>
      <c r="E25" s="193">
        <f t="shared" si="1"/>
        <v>4.0187828308005301E-5</v>
      </c>
      <c r="F25" s="351">
        <v>128521560</v>
      </c>
    </row>
    <row r="26" spans="1:7">
      <c r="A26" s="175">
        <v>13</v>
      </c>
      <c r="B26" s="154" t="s">
        <v>503</v>
      </c>
      <c r="C26" s="162">
        <v>40</v>
      </c>
      <c r="D26" s="162">
        <v>1912</v>
      </c>
      <c r="E26" s="193">
        <f t="shared" si="1"/>
        <v>1.4876888233282891E-5</v>
      </c>
      <c r="F26" s="351">
        <v>128521560</v>
      </c>
    </row>
    <row r="27" spans="1:7">
      <c r="A27" s="175">
        <v>14</v>
      </c>
      <c r="B27" s="154" t="s">
        <v>504</v>
      </c>
      <c r="C27" s="162">
        <v>1</v>
      </c>
      <c r="D27" s="162">
        <v>654</v>
      </c>
      <c r="E27" s="193">
        <f t="shared" si="1"/>
        <v>5.0886427325141273E-6</v>
      </c>
      <c r="F27" s="351">
        <v>128521560</v>
      </c>
    </row>
    <row r="28" spans="1:7">
      <c r="A28" s="190" t="s">
        <v>55</v>
      </c>
      <c r="B28" s="195"/>
      <c r="C28" s="196">
        <f>SUM(C14:C27)</f>
        <v>10049</v>
      </c>
      <c r="D28" s="196">
        <f>SUM(D14:D27)</f>
        <v>39890244.125100002</v>
      </c>
      <c r="E28" s="439">
        <f t="shared" si="1"/>
        <v>0.3103779829746246</v>
      </c>
      <c r="F28" s="351">
        <v>128521560</v>
      </c>
    </row>
    <row r="29" spans="1:7">
      <c r="A29" s="364"/>
      <c r="B29" s="365"/>
      <c r="C29" s="366"/>
      <c r="D29" s="366"/>
      <c r="E29" s="367"/>
      <c r="F29" s="350"/>
    </row>
    <row r="30" spans="1:7" hidden="1">
      <c r="A30" s="177" t="s">
        <v>340</v>
      </c>
      <c r="B30" s="191" t="s">
        <v>449</v>
      </c>
      <c r="C30" s="192" t="s">
        <v>341</v>
      </c>
      <c r="D30" s="192" t="s">
        <v>352</v>
      </c>
      <c r="E30" s="359" t="s">
        <v>335</v>
      </c>
      <c r="F30" s="350"/>
      <c r="G30" s="357"/>
    </row>
    <row r="31" spans="1:7" hidden="1">
      <c r="A31" s="175">
        <v>1</v>
      </c>
      <c r="B31" s="154" t="s">
        <v>505</v>
      </c>
      <c r="C31" s="162">
        <v>65</v>
      </c>
      <c r="D31" s="162">
        <v>15198104</v>
      </c>
      <c r="E31" s="193">
        <f t="shared" ref="E31:E40" si="2">+D31/$F$10</f>
        <v>0.11825339673944019</v>
      </c>
      <c r="F31" s="328"/>
    </row>
    <row r="32" spans="1:7" hidden="1">
      <c r="A32" s="175">
        <v>2</v>
      </c>
      <c r="B32" s="154" t="s">
        <v>506</v>
      </c>
      <c r="C32" s="162">
        <v>70</v>
      </c>
      <c r="D32" s="162">
        <v>11879224</v>
      </c>
      <c r="E32" s="193">
        <f t="shared" si="2"/>
        <v>9.2429857607809474E-2</v>
      </c>
      <c r="F32" s="328"/>
    </row>
    <row r="33" spans="1:6" hidden="1">
      <c r="A33" s="175">
        <v>3</v>
      </c>
      <c r="B33" s="154" t="s">
        <v>451</v>
      </c>
      <c r="C33" s="162">
        <v>2</v>
      </c>
      <c r="D33" s="162">
        <v>8933689</v>
      </c>
      <c r="E33" s="193">
        <f t="shared" si="2"/>
        <v>6.9511240985307948E-2</v>
      </c>
      <c r="F33" s="328"/>
    </row>
    <row r="34" spans="1:6" hidden="1">
      <c r="A34" s="175">
        <v>4</v>
      </c>
      <c r="B34" s="154" t="s">
        <v>507</v>
      </c>
      <c r="C34" s="162">
        <v>18</v>
      </c>
      <c r="D34" s="162">
        <v>7500837.4480000008</v>
      </c>
      <c r="E34" s="193">
        <f t="shared" si="2"/>
        <v>5.8362510653723269E-2</v>
      </c>
      <c r="F34" s="328"/>
    </row>
    <row r="35" spans="1:6" hidden="1">
      <c r="A35" s="175">
        <v>5</v>
      </c>
      <c r="B35" s="154" t="s">
        <v>508</v>
      </c>
      <c r="C35" s="162">
        <v>29</v>
      </c>
      <c r="D35" s="162">
        <v>1391869.3733999999</v>
      </c>
      <c r="E35" s="193">
        <f t="shared" si="2"/>
        <v>1.0829856225628289E-2</v>
      </c>
      <c r="F35" s="328"/>
    </row>
    <row r="36" spans="1:6" hidden="1">
      <c r="A36" s="175">
        <v>6</v>
      </c>
      <c r="B36" s="154" t="s">
        <v>509</v>
      </c>
      <c r="C36" s="162">
        <v>140</v>
      </c>
      <c r="D36" s="162">
        <v>424312</v>
      </c>
      <c r="E36" s="193">
        <f t="shared" si="2"/>
        <v>3.3014865062974529E-3</v>
      </c>
      <c r="F36" s="328"/>
    </row>
    <row r="37" spans="1:6" hidden="1">
      <c r="A37" s="175">
        <v>7</v>
      </c>
      <c r="B37" s="154" t="s">
        <v>510</v>
      </c>
      <c r="C37" s="162">
        <v>24</v>
      </c>
      <c r="D37" s="162">
        <v>374508.31</v>
      </c>
      <c r="E37" s="193">
        <f t="shared" si="2"/>
        <v>2.913973990745639E-3</v>
      </c>
      <c r="F37" s="328"/>
    </row>
    <row r="38" spans="1:6" hidden="1">
      <c r="A38" s="175">
        <v>8</v>
      </c>
      <c r="B38" s="154" t="s">
        <v>450</v>
      </c>
      <c r="C38" s="162">
        <v>2460</v>
      </c>
      <c r="D38" s="162">
        <v>353241</v>
      </c>
      <c r="E38" s="193">
        <f t="shared" si="2"/>
        <v>2.7484973202997289E-3</v>
      </c>
      <c r="F38" s="328"/>
    </row>
    <row r="39" spans="1:6" hidden="1">
      <c r="A39" s="175">
        <v>9</v>
      </c>
      <c r="B39" s="154" t="s">
        <v>511</v>
      </c>
      <c r="C39" s="162">
        <v>6</v>
      </c>
      <c r="D39" s="162">
        <v>115053.0894</v>
      </c>
      <c r="E39" s="193">
        <f t="shared" si="2"/>
        <v>8.9520499576239781E-4</v>
      </c>
    </row>
    <row r="40" spans="1:6" hidden="1">
      <c r="A40" s="190" t="s">
        <v>55</v>
      </c>
      <c r="B40" s="195"/>
      <c r="C40" s="196">
        <f>SUM(C31:C39)</f>
        <v>2814</v>
      </c>
      <c r="D40" s="196">
        <f>SUM(D31:D39)</f>
        <v>46170838.220800005</v>
      </c>
      <c r="E40" s="439">
        <f t="shared" si="2"/>
        <v>0.3592460250250144</v>
      </c>
    </row>
    <row r="42" spans="1:6">
      <c r="A42" s="388" t="s">
        <v>569</v>
      </c>
      <c r="B42" s="165"/>
      <c r="C42" s="341"/>
      <c r="D42" s="341"/>
      <c r="E42" s="360"/>
      <c r="F42" s="350"/>
    </row>
  </sheetData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0.39997558519241921"/>
  </sheetPr>
  <dimension ref="A1:M25"/>
  <sheetViews>
    <sheetView view="pageBreakPreview" zoomScaleNormal="100" zoomScaleSheetLayoutView="100" workbookViewId="0">
      <selection activeCell="D21" sqref="D21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13">
      <c r="A1" s="161" t="s">
        <v>350</v>
      </c>
      <c r="B1" s="175"/>
      <c r="C1" s="175"/>
      <c r="D1" s="175"/>
      <c r="E1" s="175"/>
      <c r="F1" s="175"/>
    </row>
    <row r="2" spans="1:13" ht="15.75">
      <c r="A2" s="136" t="s">
        <v>351</v>
      </c>
      <c r="B2" s="175"/>
      <c r="C2" s="175"/>
      <c r="D2" s="175"/>
      <c r="E2" s="175"/>
      <c r="F2" s="175"/>
    </row>
    <row r="3" spans="1:13">
      <c r="A3" s="161"/>
      <c r="B3" s="175"/>
      <c r="C3" s="175"/>
      <c r="D3" s="175"/>
      <c r="E3" s="175"/>
      <c r="F3" s="175"/>
    </row>
    <row r="4" spans="1:13">
      <c r="A4" s="160" t="s">
        <v>248</v>
      </c>
      <c r="B4" s="188" t="s">
        <v>342</v>
      </c>
      <c r="C4" s="188" t="s">
        <v>343</v>
      </c>
      <c r="D4" s="188" t="s">
        <v>344</v>
      </c>
      <c r="E4" s="188" t="s">
        <v>345</v>
      </c>
      <c r="F4" s="188" t="s">
        <v>346</v>
      </c>
    </row>
    <row r="5" spans="1:13">
      <c r="A5" s="160"/>
      <c r="B5" s="188" t="s">
        <v>347</v>
      </c>
      <c r="C5" s="188"/>
      <c r="D5" s="188" t="s">
        <v>348</v>
      </c>
      <c r="E5" s="188" t="s">
        <v>347</v>
      </c>
      <c r="F5" s="188" t="s">
        <v>349</v>
      </c>
    </row>
    <row r="6" spans="1:13">
      <c r="A6" s="161">
        <v>2011</v>
      </c>
      <c r="B6" s="175">
        <v>58.66</v>
      </c>
      <c r="C6" s="175">
        <v>146.12</v>
      </c>
      <c r="D6" s="175">
        <v>70.680000000000007</v>
      </c>
      <c r="E6" s="175">
        <v>135.63</v>
      </c>
      <c r="F6" s="175">
        <v>411.09</v>
      </c>
      <c r="G6" s="262"/>
    </row>
    <row r="7" spans="1:13">
      <c r="A7" s="161">
        <v>2012</v>
      </c>
      <c r="B7" s="175">
        <v>441.66</v>
      </c>
      <c r="C7" s="175">
        <v>12.71</v>
      </c>
      <c r="D7" s="175">
        <v>571.66999999999996</v>
      </c>
      <c r="E7" s="175">
        <v>941.67</v>
      </c>
      <c r="F7" s="187">
        <v>1967.71</v>
      </c>
      <c r="G7" s="262"/>
    </row>
    <row r="8" spans="1:13">
      <c r="A8" s="161">
        <v>2013</v>
      </c>
      <c r="B8" s="175">
        <v>336.98</v>
      </c>
      <c r="C8" s="175">
        <v>11.91</v>
      </c>
      <c r="D8" s="175">
        <v>505.37</v>
      </c>
      <c r="E8" s="175">
        <v>809.47</v>
      </c>
      <c r="F8" s="187">
        <v>1663.73</v>
      </c>
      <c r="G8" s="262"/>
    </row>
    <row r="9" spans="1:13">
      <c r="A9" s="161">
        <v>2014</v>
      </c>
      <c r="B9" s="175">
        <v>372.45</v>
      </c>
      <c r="C9" s="175">
        <v>120.64</v>
      </c>
      <c r="D9" s="175">
        <v>528.97</v>
      </c>
      <c r="E9" s="175">
        <v>535.11</v>
      </c>
      <c r="F9" s="187">
        <v>1557.17</v>
      </c>
      <c r="G9" s="262"/>
    </row>
    <row r="10" spans="1:13">
      <c r="A10" s="161">
        <v>2015</v>
      </c>
      <c r="B10" s="175">
        <v>208.18</v>
      </c>
      <c r="C10" s="175">
        <v>198.71</v>
      </c>
      <c r="D10" s="175">
        <v>352.16</v>
      </c>
      <c r="E10" s="175">
        <v>344.16</v>
      </c>
      <c r="F10" s="187">
        <v>1103.2</v>
      </c>
      <c r="G10" s="262"/>
    </row>
    <row r="11" spans="1:13">
      <c r="A11" s="161">
        <v>2016</v>
      </c>
      <c r="B11" s="175">
        <v>236.43</v>
      </c>
      <c r="C11" s="175">
        <v>205.76</v>
      </c>
      <c r="D11" s="175">
        <v>519.58000000000004</v>
      </c>
      <c r="E11" s="175">
        <v>101.5</v>
      </c>
      <c r="F11" s="187">
        <v>1063.27</v>
      </c>
      <c r="G11" s="262"/>
    </row>
    <row r="12" spans="1:13">
      <c r="A12" s="161">
        <v>2017</v>
      </c>
      <c r="B12" s="261">
        <v>638.01203592000002</v>
      </c>
      <c r="C12" s="261">
        <v>260.90940907000004</v>
      </c>
      <c r="D12" s="261">
        <v>808.82568502999993</v>
      </c>
      <c r="E12" s="261">
        <v>66.167433000000003</v>
      </c>
      <c r="F12" s="261">
        <v>1773.9145630200001</v>
      </c>
      <c r="G12" s="262"/>
    </row>
    <row r="13" spans="1:13">
      <c r="A13" s="161">
        <v>2018</v>
      </c>
      <c r="B13" s="261">
        <v>770.44</v>
      </c>
      <c r="C13" s="261">
        <v>267.08999999999997</v>
      </c>
      <c r="D13" s="261">
        <v>980.07</v>
      </c>
      <c r="E13" s="261">
        <v>88.32</v>
      </c>
      <c r="F13" s="261">
        <f>SUM(B13:E13)</f>
        <v>2105.92</v>
      </c>
      <c r="G13" s="262"/>
    </row>
    <row r="14" spans="1:13">
      <c r="A14" s="414" t="s">
        <v>456</v>
      </c>
      <c r="B14" s="189">
        <f>SUM(B15:B16)</f>
        <v>59.335118989999998</v>
      </c>
      <c r="C14" s="189">
        <f t="shared" ref="C14:F14" si="0">SUM(C15:C16)</f>
        <v>37.588855010000003</v>
      </c>
      <c r="D14" s="189">
        <f t="shared" si="0"/>
        <v>88.513385049999997</v>
      </c>
      <c r="E14" s="189">
        <f t="shared" si="0"/>
        <v>1.9999999999999999E-6</v>
      </c>
      <c r="F14" s="189">
        <f t="shared" si="0"/>
        <v>185.43736104999996</v>
      </c>
    </row>
    <row r="15" spans="1:13">
      <c r="A15" s="161" t="s">
        <v>137</v>
      </c>
      <c r="B15" s="261">
        <v>6.39099E-3</v>
      </c>
      <c r="C15" s="261">
        <v>11.426939990000001</v>
      </c>
      <c r="D15" s="261">
        <v>2.0681000000000001E-2</v>
      </c>
      <c r="E15" s="261">
        <v>0</v>
      </c>
      <c r="F15" s="411">
        <f>SUM(B15:E15)</f>
        <v>11.454011980000001</v>
      </c>
      <c r="G15" s="263"/>
      <c r="H15" s="405"/>
      <c r="I15" s="405"/>
      <c r="J15" s="405"/>
      <c r="K15" s="406"/>
      <c r="L15" s="406"/>
      <c r="M15" s="406"/>
    </row>
    <row r="16" spans="1:13">
      <c r="A16" s="410" t="s">
        <v>138</v>
      </c>
      <c r="B16" s="412">
        <v>59.328727999999998</v>
      </c>
      <c r="C16" s="412">
        <v>26.161915019999999</v>
      </c>
      <c r="D16" s="412">
        <v>88.49270405</v>
      </c>
      <c r="E16" s="412">
        <v>1.9999999999999999E-6</v>
      </c>
      <c r="F16" s="413">
        <f>SUM(B16:E16)</f>
        <v>173.98334906999997</v>
      </c>
      <c r="G16" s="263"/>
      <c r="H16" s="406"/>
      <c r="I16" s="406"/>
      <c r="J16" s="405"/>
      <c r="K16" s="406"/>
      <c r="L16" s="406"/>
      <c r="M16" s="406"/>
    </row>
    <row r="17" spans="1:13">
      <c r="A17" s="410"/>
      <c r="B17" s="412"/>
      <c r="C17" s="412"/>
      <c r="D17" s="412"/>
      <c r="E17" s="412"/>
      <c r="F17" s="413"/>
      <c r="G17" s="263"/>
      <c r="H17" s="406"/>
      <c r="I17" s="406"/>
      <c r="J17" s="405"/>
      <c r="K17" s="406"/>
      <c r="L17" s="406"/>
      <c r="M17" s="406"/>
    </row>
    <row r="18" spans="1:13">
      <c r="A18" s="409" t="s">
        <v>346</v>
      </c>
      <c r="B18" s="407">
        <f>SUM(B6:B14)</f>
        <v>3122.1471549100002</v>
      </c>
      <c r="C18" s="407">
        <f>SUM(C6:C14)</f>
        <v>1261.4382640800002</v>
      </c>
      <c r="D18" s="407">
        <f>SUM(D6:D14)</f>
        <v>4425.8390700799991</v>
      </c>
      <c r="E18" s="407">
        <f>SUM(E6:E14)</f>
        <v>3022.0274350000004</v>
      </c>
      <c r="F18" s="407">
        <f>SUM(F6:F14)</f>
        <v>11831.441924070001</v>
      </c>
      <c r="H18" s="406"/>
      <c r="I18" s="406"/>
    </row>
    <row r="19" spans="1:13">
      <c r="B19" s="260"/>
      <c r="C19" s="260"/>
      <c r="D19" s="260"/>
      <c r="E19" s="260"/>
      <c r="F19" s="260"/>
      <c r="H19" s="406"/>
      <c r="I19" s="406"/>
    </row>
    <row r="20" spans="1:13" ht="32.25" customHeight="1">
      <c r="A20" s="743" t="s">
        <v>486</v>
      </c>
      <c r="B20" s="743"/>
      <c r="C20" s="743"/>
      <c r="D20" s="743"/>
      <c r="E20" s="743"/>
      <c r="F20" s="743"/>
    </row>
    <row r="24" spans="1:13">
      <c r="B24" s="408"/>
      <c r="C24" s="408"/>
      <c r="D24" s="408"/>
      <c r="E24" s="408"/>
    </row>
    <row r="25" spans="1:13">
      <c r="B25" s="408"/>
      <c r="C25" s="408"/>
      <c r="D25" s="408"/>
      <c r="E25" s="408"/>
    </row>
  </sheetData>
  <mergeCells count="1">
    <mergeCell ref="A20:F20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705" t="s">
        <v>172</v>
      </c>
      <c r="C2" s="705"/>
      <c r="D2" s="705"/>
      <c r="E2" s="705"/>
      <c r="F2" s="705"/>
      <c r="G2" s="705"/>
    </row>
    <row r="3" spans="2:8">
      <c r="B3" s="705" t="s">
        <v>171</v>
      </c>
      <c r="C3" s="705"/>
      <c r="D3" s="705"/>
      <c r="E3" s="705"/>
      <c r="F3" s="705"/>
      <c r="G3" s="705"/>
    </row>
    <row r="5" spans="2:8" ht="33.75">
      <c r="B5" s="83"/>
      <c r="C5" s="84" t="s">
        <v>128</v>
      </c>
      <c r="D5" s="83" t="s">
        <v>129</v>
      </c>
      <c r="E5" s="83" t="s">
        <v>130</v>
      </c>
      <c r="F5" s="85" t="s">
        <v>131</v>
      </c>
      <c r="G5" s="85" t="s">
        <v>132</v>
      </c>
      <c r="H5" s="85" t="s">
        <v>55</v>
      </c>
    </row>
    <row r="8" spans="2:8">
      <c r="B8" s="57">
        <v>2011</v>
      </c>
      <c r="C8" s="58" t="s">
        <v>133</v>
      </c>
      <c r="D8" s="59" t="s">
        <v>134</v>
      </c>
      <c r="E8" s="59">
        <v>74.252005180000012</v>
      </c>
      <c r="F8" s="59" t="s">
        <v>54</v>
      </c>
      <c r="G8" s="60" t="s">
        <v>54</v>
      </c>
      <c r="H8" s="60">
        <f>SUM(D8:G8)</f>
        <v>74.252005180000012</v>
      </c>
    </row>
    <row r="9" spans="2:8">
      <c r="B9" s="61"/>
      <c r="C9" s="62" t="s">
        <v>135</v>
      </c>
      <c r="D9" s="63">
        <v>5.07822101</v>
      </c>
      <c r="E9" s="63">
        <v>70.916692009999991</v>
      </c>
      <c r="F9" s="63">
        <v>5.4546779699999997</v>
      </c>
      <c r="G9" s="64" t="s">
        <v>54</v>
      </c>
      <c r="H9" s="64">
        <f t="shared" ref="H9:H61" si="0">SUM(D9:G9)</f>
        <v>81.44959098999999</v>
      </c>
    </row>
    <row r="10" spans="2:8">
      <c r="B10" s="65"/>
      <c r="C10" s="66" t="s">
        <v>136</v>
      </c>
      <c r="D10" s="67">
        <v>53.582341989999996</v>
      </c>
      <c r="E10" s="67">
        <v>0.95393199000000006</v>
      </c>
      <c r="F10" s="67">
        <v>65.223550990000007</v>
      </c>
      <c r="G10" s="68">
        <v>135.62538000999999</v>
      </c>
      <c r="H10" s="68">
        <f t="shared" si="0"/>
        <v>255.38520498</v>
      </c>
    </row>
    <row r="11" spans="2:8">
      <c r="B11" s="118"/>
      <c r="C11" s="116" t="s">
        <v>55</v>
      </c>
      <c r="D11" s="119">
        <f>SUM(D8:D10)</f>
        <v>58.660562999999996</v>
      </c>
      <c r="E11" s="119">
        <f>SUM(E8:E10)</f>
        <v>146.12262917999999</v>
      </c>
      <c r="F11" s="119">
        <f>SUM(F8:F10)</f>
        <v>70.678228960000013</v>
      </c>
      <c r="G11" s="119">
        <f>SUM(G8:G10)</f>
        <v>135.62538000999999</v>
      </c>
      <c r="H11" s="119">
        <f t="shared" si="0"/>
        <v>411.08680114999993</v>
      </c>
    </row>
    <row r="12" spans="2:8">
      <c r="B12" s="57">
        <v>2012</v>
      </c>
      <c r="C12" s="58" t="s">
        <v>137</v>
      </c>
      <c r="D12" s="59">
        <v>62.824097009999996</v>
      </c>
      <c r="E12" s="59">
        <v>4.1418440200000006</v>
      </c>
      <c r="F12" s="59">
        <v>74.358613950000006</v>
      </c>
      <c r="G12" s="60">
        <v>81.362797069999985</v>
      </c>
      <c r="H12" s="60">
        <f t="shared" si="0"/>
        <v>222.68735205000002</v>
      </c>
    </row>
    <row r="13" spans="2:8">
      <c r="B13" s="61"/>
      <c r="C13" s="62" t="s">
        <v>138</v>
      </c>
      <c r="D13" s="63">
        <v>48.167363980000005</v>
      </c>
      <c r="E13" s="63">
        <v>0.10188</v>
      </c>
      <c r="F13" s="63">
        <v>60.340161020000004</v>
      </c>
      <c r="G13" s="64">
        <v>48.651877030000001</v>
      </c>
      <c r="H13" s="64">
        <f t="shared" si="0"/>
        <v>157.26128203000002</v>
      </c>
    </row>
    <row r="14" spans="2:8">
      <c r="B14" s="61"/>
      <c r="C14" s="62" t="s">
        <v>139</v>
      </c>
      <c r="D14" s="63">
        <v>9.1524989899999998</v>
      </c>
      <c r="E14" s="63">
        <v>0.37464199999999998</v>
      </c>
      <c r="F14" s="63">
        <v>9.9011580099999996</v>
      </c>
      <c r="G14" s="64">
        <v>63.045594969999996</v>
      </c>
      <c r="H14" s="64">
        <f t="shared" si="0"/>
        <v>82.473893969999992</v>
      </c>
    </row>
    <row r="15" spans="2:8">
      <c r="B15" s="61"/>
      <c r="C15" s="62" t="s">
        <v>140</v>
      </c>
      <c r="D15" s="63" t="s">
        <v>134</v>
      </c>
      <c r="E15" s="63">
        <v>0.65635500000000002</v>
      </c>
      <c r="F15" s="63" t="s">
        <v>54</v>
      </c>
      <c r="G15" s="64" t="s">
        <v>54</v>
      </c>
      <c r="H15" s="64">
        <f t="shared" si="0"/>
        <v>0.65635500000000002</v>
      </c>
    </row>
    <row r="16" spans="2:8">
      <c r="B16" s="61"/>
      <c r="C16" s="62" t="s">
        <v>141</v>
      </c>
      <c r="D16" s="63">
        <v>39.030414999999998</v>
      </c>
      <c r="E16" s="63">
        <v>1.0892379699999999</v>
      </c>
      <c r="F16" s="63">
        <v>49.080779019999994</v>
      </c>
      <c r="G16" s="64">
        <v>145.60501001</v>
      </c>
      <c r="H16" s="64">
        <f t="shared" si="0"/>
        <v>234.805442</v>
      </c>
    </row>
    <row r="17" spans="2:8">
      <c r="B17" s="61"/>
      <c r="C17" s="62" t="s">
        <v>142</v>
      </c>
      <c r="D17" s="63">
        <v>79.399479990000003</v>
      </c>
      <c r="E17" s="63">
        <v>0.66559897000000001</v>
      </c>
      <c r="F17" s="63">
        <v>102.48355596000002</v>
      </c>
      <c r="G17" s="64">
        <v>107.716645</v>
      </c>
      <c r="H17" s="64">
        <f t="shared" si="0"/>
        <v>290.26527992000001</v>
      </c>
    </row>
    <row r="18" spans="2:8">
      <c r="B18" s="61"/>
      <c r="C18" s="62" t="s">
        <v>143</v>
      </c>
      <c r="D18" s="63" t="s">
        <v>134</v>
      </c>
      <c r="E18" s="63">
        <v>0.35561801999999998</v>
      </c>
      <c r="F18" s="63">
        <v>0.39148200000000005</v>
      </c>
      <c r="G18" s="64" t="s">
        <v>54</v>
      </c>
      <c r="H18" s="64">
        <f t="shared" si="0"/>
        <v>0.74710001999999998</v>
      </c>
    </row>
    <row r="19" spans="2:8">
      <c r="B19" s="61"/>
      <c r="C19" s="62" t="s">
        <v>144</v>
      </c>
      <c r="D19" s="63">
        <v>18.247289000000002</v>
      </c>
      <c r="E19" s="63">
        <v>1.148998</v>
      </c>
      <c r="F19" s="63">
        <v>25.069594939999998</v>
      </c>
      <c r="G19" s="64" t="s">
        <v>54</v>
      </c>
      <c r="H19" s="64">
        <f t="shared" si="0"/>
        <v>44.465881940000003</v>
      </c>
    </row>
    <row r="20" spans="2:8">
      <c r="B20" s="61"/>
      <c r="C20" s="62" t="s">
        <v>145</v>
      </c>
      <c r="D20" s="63">
        <v>96.126011009999985</v>
      </c>
      <c r="E20" s="63">
        <v>1.207028</v>
      </c>
      <c r="F20" s="63">
        <v>124.00815412</v>
      </c>
      <c r="G20" s="64">
        <v>274.66685699999999</v>
      </c>
      <c r="H20" s="64">
        <f t="shared" si="0"/>
        <v>496.00805012999996</v>
      </c>
    </row>
    <row r="21" spans="2:8">
      <c r="B21" s="61"/>
      <c r="C21" s="62" t="s">
        <v>133</v>
      </c>
      <c r="D21" s="63" t="s">
        <v>134</v>
      </c>
      <c r="E21" s="63">
        <v>1.6384880000000002</v>
      </c>
      <c r="F21" s="63" t="s">
        <v>54</v>
      </c>
      <c r="G21" s="64" t="s">
        <v>54</v>
      </c>
      <c r="H21" s="64">
        <f t="shared" si="0"/>
        <v>1.6384880000000002</v>
      </c>
    </row>
    <row r="22" spans="2:8">
      <c r="B22" s="61"/>
      <c r="C22" s="62" t="s">
        <v>135</v>
      </c>
      <c r="D22" s="63">
        <v>37.156631010000005</v>
      </c>
      <c r="E22" s="63">
        <v>1.271609</v>
      </c>
      <c r="F22" s="63">
        <v>54.745559030000003</v>
      </c>
      <c r="G22" s="64" t="s">
        <v>54</v>
      </c>
      <c r="H22" s="64">
        <f t="shared" si="0"/>
        <v>93.173799040000006</v>
      </c>
    </row>
    <row r="23" spans="2:8">
      <c r="B23" s="65"/>
      <c r="C23" s="66" t="s">
        <v>146</v>
      </c>
      <c r="D23" s="67">
        <v>51.55153301</v>
      </c>
      <c r="E23" s="67">
        <v>5.9597000000000004E-2</v>
      </c>
      <c r="F23" s="67">
        <v>71.292634950000007</v>
      </c>
      <c r="G23" s="68">
        <v>220.61931699000002</v>
      </c>
      <c r="H23" s="68">
        <f t="shared" si="0"/>
        <v>343.52308195000001</v>
      </c>
    </row>
    <row r="24" spans="2:8">
      <c r="B24" s="118"/>
      <c r="C24" s="116" t="s">
        <v>55</v>
      </c>
      <c r="D24" s="119">
        <f>SUM(D12:D23)</f>
        <v>441.65531900000008</v>
      </c>
      <c r="E24" s="119">
        <f>SUM(E12:E23)</f>
        <v>12.710895980000002</v>
      </c>
      <c r="F24" s="119">
        <f>SUM(F12:F23)</f>
        <v>571.671693</v>
      </c>
      <c r="G24" s="119">
        <f>SUM(G12:G23)</f>
        <v>941.66809807000004</v>
      </c>
      <c r="H24" s="119">
        <f t="shared" si="0"/>
        <v>1967.70600605</v>
      </c>
    </row>
    <row r="25" spans="2:8">
      <c r="B25" s="57">
        <v>2013</v>
      </c>
      <c r="C25" s="58" t="s">
        <v>137</v>
      </c>
      <c r="D25" s="59">
        <v>7.6820100000000004E-3</v>
      </c>
      <c r="E25" s="59">
        <v>1.6654300100000001</v>
      </c>
      <c r="F25" s="59">
        <v>0.67418499999999992</v>
      </c>
      <c r="G25" s="60">
        <v>0</v>
      </c>
      <c r="H25" s="60">
        <f t="shared" si="0"/>
        <v>2.3472970200000001</v>
      </c>
    </row>
    <row r="26" spans="2:8">
      <c r="B26" s="61"/>
      <c r="C26" s="62" t="s">
        <v>138</v>
      </c>
      <c r="D26" s="63">
        <v>21.660934000000001</v>
      </c>
      <c r="E26" s="63">
        <v>2.360214</v>
      </c>
      <c r="F26" s="63">
        <v>33.753632039999999</v>
      </c>
      <c r="G26" s="64">
        <v>5.4566549999999996</v>
      </c>
      <c r="H26" s="64">
        <f t="shared" si="0"/>
        <v>63.231435039999994</v>
      </c>
    </row>
    <row r="27" spans="2:8">
      <c r="B27" s="61"/>
      <c r="C27" s="62" t="s">
        <v>139</v>
      </c>
      <c r="D27" s="63">
        <v>65.725545979999993</v>
      </c>
      <c r="E27" s="63">
        <v>1.359478</v>
      </c>
      <c r="F27" s="63">
        <v>90.361466989999997</v>
      </c>
      <c r="G27" s="64">
        <v>293.31292001999998</v>
      </c>
      <c r="H27" s="64">
        <f t="shared" si="0"/>
        <v>450.75941098999999</v>
      </c>
    </row>
    <row r="28" spans="2:8">
      <c r="B28" s="61"/>
      <c r="C28" s="62" t="s">
        <v>120</v>
      </c>
      <c r="D28" s="63">
        <v>1.3670899599999999</v>
      </c>
      <c r="E28" s="63">
        <v>0.489813</v>
      </c>
      <c r="F28" s="63">
        <v>0.87217999999999996</v>
      </c>
      <c r="G28" s="64">
        <v>1.9000000000000001E-5</v>
      </c>
      <c r="H28" s="64">
        <f t="shared" si="0"/>
        <v>2.7291019599999999</v>
      </c>
    </row>
    <row r="29" spans="2:8">
      <c r="B29" s="61"/>
      <c r="C29" s="62" t="s">
        <v>141</v>
      </c>
      <c r="D29" s="63">
        <v>23.826887970000001</v>
      </c>
      <c r="E29" s="63">
        <v>0.68775702000000005</v>
      </c>
      <c r="F29" s="63">
        <v>34.449959069999998</v>
      </c>
      <c r="G29" s="64">
        <v>132.62300809000001</v>
      </c>
      <c r="H29" s="64">
        <f t="shared" si="0"/>
        <v>191.58761215000001</v>
      </c>
    </row>
    <row r="30" spans="2:8">
      <c r="B30" s="61"/>
      <c r="C30" s="62" t="s">
        <v>142</v>
      </c>
      <c r="D30" s="63">
        <v>73.42502300999999</v>
      </c>
      <c r="E30" s="63">
        <v>0.47390100000000002</v>
      </c>
      <c r="F30" s="63">
        <v>112.57678302000001</v>
      </c>
      <c r="G30" s="64">
        <v>20.224245</v>
      </c>
      <c r="H30" s="64">
        <f t="shared" si="0"/>
        <v>206.69995202999999</v>
      </c>
    </row>
    <row r="31" spans="2:8">
      <c r="B31" s="61"/>
      <c r="C31" s="62" t="s">
        <v>143</v>
      </c>
      <c r="D31" s="63">
        <v>0</v>
      </c>
      <c r="E31" s="63">
        <v>0.63022696999999994</v>
      </c>
      <c r="F31" s="63">
        <v>0.32477</v>
      </c>
      <c r="G31" s="64">
        <v>0</v>
      </c>
      <c r="H31" s="64">
        <f t="shared" si="0"/>
        <v>0.95499696999999995</v>
      </c>
    </row>
    <row r="32" spans="2:8">
      <c r="B32" s="61"/>
      <c r="C32" s="62" t="s">
        <v>147</v>
      </c>
      <c r="D32" s="63">
        <v>25.174167000000001</v>
      </c>
      <c r="E32" s="63">
        <v>0.69820694999999999</v>
      </c>
      <c r="F32" s="63">
        <v>45.54200307</v>
      </c>
      <c r="G32" s="64">
        <v>72.417529980000012</v>
      </c>
      <c r="H32" s="64">
        <f t="shared" si="0"/>
        <v>143.831907</v>
      </c>
    </row>
    <row r="33" spans="2:8">
      <c r="B33" s="61"/>
      <c r="C33" s="62" t="s">
        <v>148</v>
      </c>
      <c r="D33" s="63">
        <v>41.106206010000008</v>
      </c>
      <c r="E33" s="63">
        <v>0.65959699999999999</v>
      </c>
      <c r="F33" s="63">
        <v>60.56780002</v>
      </c>
      <c r="G33" s="64">
        <v>96.463214010000016</v>
      </c>
      <c r="H33" s="64">
        <f t="shared" si="0"/>
        <v>198.79681704000001</v>
      </c>
    </row>
    <row r="34" spans="2:8">
      <c r="B34" s="61"/>
      <c r="C34" s="62" t="s">
        <v>149</v>
      </c>
      <c r="D34" s="63">
        <v>3.9786000000000002E-2</v>
      </c>
      <c r="E34" s="63">
        <v>0.80451007999999991</v>
      </c>
      <c r="F34" s="63">
        <v>1.1600559499999998</v>
      </c>
      <c r="G34" s="64">
        <v>0.2</v>
      </c>
      <c r="H34" s="64">
        <f t="shared" si="0"/>
        <v>2.2043520299999999</v>
      </c>
    </row>
    <row r="35" spans="2:8">
      <c r="B35" s="61"/>
      <c r="C35" s="62" t="s">
        <v>135</v>
      </c>
      <c r="D35" s="63">
        <v>13.09331203</v>
      </c>
      <c r="E35" s="63">
        <v>0.6853490000000001</v>
      </c>
      <c r="F35" s="63">
        <v>20.488748059999999</v>
      </c>
      <c r="G35" s="64">
        <v>178.25462704</v>
      </c>
      <c r="H35" s="64">
        <f t="shared" si="0"/>
        <v>212.52203613</v>
      </c>
    </row>
    <row r="36" spans="2:8">
      <c r="B36" s="65"/>
      <c r="C36" s="66" t="s">
        <v>136</v>
      </c>
      <c r="D36" s="67">
        <v>71.55782400999999</v>
      </c>
      <c r="E36" s="67">
        <v>1.3957080000000002</v>
      </c>
      <c r="F36" s="67">
        <v>104.59380802</v>
      </c>
      <c r="G36" s="68">
        <v>10.52248393</v>
      </c>
      <c r="H36" s="68">
        <f t="shared" si="0"/>
        <v>188.06982395999998</v>
      </c>
    </row>
    <row r="37" spans="2:8">
      <c r="B37" s="118"/>
      <c r="C37" s="116" t="s">
        <v>55</v>
      </c>
      <c r="D37" s="119">
        <f>SUM(D25:D36)</f>
        <v>336.98445797999995</v>
      </c>
      <c r="E37" s="119">
        <f>SUM(E25:E36)</f>
        <v>11.910191030000002</v>
      </c>
      <c r="F37" s="119">
        <f>SUM(F25:F36)</f>
        <v>505.36539124000001</v>
      </c>
      <c r="G37" s="119">
        <f>SUM(G25:G36)</f>
        <v>809.47470207000003</v>
      </c>
      <c r="H37" s="119">
        <f t="shared" si="0"/>
        <v>1663.7347423199999</v>
      </c>
    </row>
    <row r="38" spans="2:8">
      <c r="B38" s="57">
        <v>2014</v>
      </c>
      <c r="C38" s="58" t="s">
        <v>137</v>
      </c>
      <c r="D38" s="59" t="s">
        <v>54</v>
      </c>
      <c r="E38" s="59">
        <v>1.3267860900000001</v>
      </c>
      <c r="F38" s="59" t="s">
        <v>54</v>
      </c>
      <c r="G38" s="60" t="s">
        <v>54</v>
      </c>
      <c r="H38" s="60">
        <f t="shared" si="0"/>
        <v>1.3267860900000001</v>
      </c>
    </row>
    <row r="39" spans="2:8">
      <c r="B39" s="61"/>
      <c r="C39" s="62" t="s">
        <v>138</v>
      </c>
      <c r="D39" s="63">
        <v>10.899421019999998</v>
      </c>
      <c r="E39" s="63">
        <v>0.32034800000000002</v>
      </c>
      <c r="F39" s="63">
        <v>15.217180990000001</v>
      </c>
      <c r="G39" s="64">
        <v>55.58428601</v>
      </c>
      <c r="H39" s="64">
        <f t="shared" si="0"/>
        <v>82.021236020000003</v>
      </c>
    </row>
    <row r="40" spans="2:8">
      <c r="B40" s="61"/>
      <c r="C40" s="62" t="s">
        <v>139</v>
      </c>
      <c r="D40" s="63">
        <v>61.024490990000004</v>
      </c>
      <c r="E40" s="63">
        <v>0.82191999999999998</v>
      </c>
      <c r="F40" s="63">
        <v>98.17055302</v>
      </c>
      <c r="G40" s="64">
        <v>182.77540000999997</v>
      </c>
      <c r="H40" s="64">
        <f t="shared" si="0"/>
        <v>342.79236401999998</v>
      </c>
    </row>
    <row r="41" spans="2:8">
      <c r="B41" s="61"/>
      <c r="C41" s="62" t="s">
        <v>140</v>
      </c>
      <c r="D41" s="63">
        <v>3.6859999999999997E-2</v>
      </c>
      <c r="E41" s="63">
        <v>0.92506001000000004</v>
      </c>
      <c r="F41" s="63">
        <v>7.8101000000000004E-2</v>
      </c>
      <c r="G41" s="64">
        <v>3.8099999999999999E-4</v>
      </c>
      <c r="H41" s="64">
        <f t="shared" si="0"/>
        <v>1.04040201</v>
      </c>
    </row>
    <row r="42" spans="2:8">
      <c r="B42" s="61"/>
      <c r="C42" s="62" t="s">
        <v>141</v>
      </c>
      <c r="D42" s="63">
        <v>38.302218000000018</v>
      </c>
      <c r="E42" s="63">
        <v>42.345388</v>
      </c>
      <c r="F42" s="63">
        <v>54.057368050000008</v>
      </c>
      <c r="G42" s="64">
        <v>1.9800000000000002E-4</v>
      </c>
      <c r="H42" s="64">
        <f t="shared" si="0"/>
        <v>134.70517205000004</v>
      </c>
    </row>
    <row r="43" spans="2:8">
      <c r="B43" s="61"/>
      <c r="C43" s="62" t="s">
        <v>142</v>
      </c>
      <c r="D43" s="63">
        <v>64.771010009999998</v>
      </c>
      <c r="E43" s="63">
        <v>10.538568999999999</v>
      </c>
      <c r="F43" s="63">
        <v>88.058616010000009</v>
      </c>
      <c r="G43" s="64">
        <v>101.32263998000001</v>
      </c>
      <c r="H43" s="64">
        <f t="shared" si="0"/>
        <v>264.69083499999999</v>
      </c>
    </row>
    <row r="44" spans="2:8">
      <c r="B44" s="61"/>
      <c r="C44" s="62" t="s">
        <v>143</v>
      </c>
      <c r="D44" s="63" t="s">
        <v>54</v>
      </c>
      <c r="E44" s="63">
        <v>0.33582699999999999</v>
      </c>
      <c r="F44" s="63">
        <v>0.26256699999999999</v>
      </c>
      <c r="G44" s="64">
        <v>2.1699999999999999E-4</v>
      </c>
      <c r="H44" s="64">
        <f t="shared" si="0"/>
        <v>0.598611</v>
      </c>
    </row>
    <row r="45" spans="2:8">
      <c r="B45" s="61"/>
      <c r="C45" s="62" t="s">
        <v>144</v>
      </c>
      <c r="D45" s="63">
        <v>40.871275009999998</v>
      </c>
      <c r="E45" s="63">
        <v>11.906943</v>
      </c>
      <c r="F45" s="63">
        <v>46.515311079999996</v>
      </c>
      <c r="G45" s="64" t="s">
        <v>54</v>
      </c>
      <c r="H45" s="64">
        <f t="shared" si="0"/>
        <v>99.293529089999993</v>
      </c>
    </row>
    <row r="46" spans="2:8">
      <c r="B46" s="61"/>
      <c r="C46" s="62" t="s">
        <v>145</v>
      </c>
      <c r="D46" s="63">
        <v>45.749031000000002</v>
      </c>
      <c r="E46" s="63">
        <v>10.390864029999999</v>
      </c>
      <c r="F46" s="63">
        <v>76.482171969999996</v>
      </c>
      <c r="G46" s="64">
        <v>81.299084989999983</v>
      </c>
      <c r="H46" s="64">
        <f t="shared" si="0"/>
        <v>213.92115199</v>
      </c>
    </row>
    <row r="47" spans="2:8">
      <c r="B47" s="61"/>
      <c r="C47" s="62" t="s">
        <v>133</v>
      </c>
      <c r="D47" s="63" t="s">
        <v>54</v>
      </c>
      <c r="E47" s="63">
        <v>10.64740407</v>
      </c>
      <c r="F47" s="63">
        <v>0.13961199999999999</v>
      </c>
      <c r="G47" s="64">
        <v>1.9000000000000001E-5</v>
      </c>
      <c r="H47" s="64">
        <f t="shared" si="0"/>
        <v>10.78703507</v>
      </c>
    </row>
    <row r="48" spans="2:8">
      <c r="B48" s="61"/>
      <c r="C48" s="62" t="s">
        <v>135</v>
      </c>
      <c r="D48" s="63">
        <v>6.2949449999999993</v>
      </c>
      <c r="E48" s="63">
        <v>10.467304</v>
      </c>
      <c r="F48" s="63">
        <v>11.64411799</v>
      </c>
      <c r="G48" s="64">
        <v>31.104816010000004</v>
      </c>
      <c r="H48" s="64">
        <f t="shared" si="0"/>
        <v>59.511183000000003</v>
      </c>
    </row>
    <row r="49" spans="2:9">
      <c r="B49" s="65"/>
      <c r="C49" s="66" t="s">
        <v>146</v>
      </c>
      <c r="D49" s="67">
        <v>104.50301395999999</v>
      </c>
      <c r="E49" s="67">
        <v>20.614069000000001</v>
      </c>
      <c r="F49" s="67">
        <v>138.34492804000004</v>
      </c>
      <c r="G49" s="68">
        <v>83.019745959999995</v>
      </c>
      <c r="H49" s="68">
        <f t="shared" si="0"/>
        <v>346.48175695999998</v>
      </c>
    </row>
    <row r="50" spans="2:9">
      <c r="B50" s="118"/>
      <c r="C50" s="116" t="s">
        <v>55</v>
      </c>
      <c r="D50" s="119">
        <f>SUM(D38:D49)</f>
        <v>372.45226499</v>
      </c>
      <c r="E50" s="119">
        <f>SUM(E38:E49)</f>
        <v>120.64048220000002</v>
      </c>
      <c r="F50" s="119">
        <f>SUM(F38:F49)</f>
        <v>528.97052714999995</v>
      </c>
      <c r="G50" s="119">
        <f>SUM(G38:G49)</f>
        <v>535.10678796000002</v>
      </c>
      <c r="H50" s="119">
        <f t="shared" si="0"/>
        <v>1557.1700622999999</v>
      </c>
    </row>
    <row r="51" spans="2:9">
      <c r="B51" s="57">
        <v>2015</v>
      </c>
      <c r="C51" s="58" t="s">
        <v>137</v>
      </c>
      <c r="D51" s="59" t="s">
        <v>54</v>
      </c>
      <c r="E51" s="59">
        <v>6.7580000000000001E-3</v>
      </c>
      <c r="F51" s="59">
        <v>4.6379999999999998E-3</v>
      </c>
      <c r="G51" s="60" t="s">
        <v>54</v>
      </c>
      <c r="H51" s="60">
        <f t="shared" si="0"/>
        <v>1.1396E-2</v>
      </c>
    </row>
    <row r="52" spans="2:9">
      <c r="B52" s="61"/>
      <c r="C52" s="62" t="s">
        <v>138</v>
      </c>
      <c r="D52" s="63">
        <v>21.104106980000001</v>
      </c>
      <c r="E52" s="63">
        <v>20.560317009999999</v>
      </c>
      <c r="F52" s="63">
        <v>27.443180969999997</v>
      </c>
      <c r="G52" s="64">
        <v>70.524554000000009</v>
      </c>
      <c r="H52" s="64">
        <f t="shared" si="0"/>
        <v>139.63215896000003</v>
      </c>
    </row>
    <row r="53" spans="2:9">
      <c r="B53" s="61"/>
      <c r="C53" s="62" t="s">
        <v>139</v>
      </c>
      <c r="D53" s="63">
        <v>39.545321969999996</v>
      </c>
      <c r="E53" s="63">
        <v>11.567159999999999</v>
      </c>
      <c r="F53" s="63">
        <v>68.441786059999998</v>
      </c>
      <c r="G53" s="64">
        <v>73.175221010000001</v>
      </c>
      <c r="H53" s="64">
        <f t="shared" si="0"/>
        <v>192.72948904</v>
      </c>
      <c r="I53" s="56"/>
    </row>
    <row r="54" spans="2:9">
      <c r="B54" s="61"/>
      <c r="C54" s="62" t="s">
        <v>140</v>
      </c>
      <c r="D54" s="63" t="s">
        <v>54</v>
      </c>
      <c r="E54" s="63">
        <v>16.368392979999999</v>
      </c>
      <c r="F54" s="63" t="s">
        <v>54</v>
      </c>
      <c r="G54" s="64">
        <v>2.0000000000000002E-5</v>
      </c>
      <c r="H54" s="64">
        <f t="shared" si="0"/>
        <v>16.368412979999999</v>
      </c>
      <c r="I54" s="56"/>
    </row>
    <row r="55" spans="2:9">
      <c r="B55" s="61"/>
      <c r="C55" s="62" t="s">
        <v>141</v>
      </c>
      <c r="D55" s="63">
        <v>17.089969980000003</v>
      </c>
      <c r="E55" s="63">
        <v>17.583893009999997</v>
      </c>
      <c r="F55" s="63">
        <v>16.96176904</v>
      </c>
      <c r="G55" s="64">
        <v>48.619993999999998</v>
      </c>
      <c r="H55" s="64">
        <f t="shared" si="0"/>
        <v>100.25562603</v>
      </c>
      <c r="I55" s="56"/>
    </row>
    <row r="56" spans="2:9">
      <c r="B56" s="61"/>
      <c r="C56" s="62" t="s">
        <v>142</v>
      </c>
      <c r="D56" s="63">
        <v>32.906866999999998</v>
      </c>
      <c r="E56" s="63">
        <v>19.527011039999998</v>
      </c>
      <c r="F56" s="63">
        <v>63.153355050000002</v>
      </c>
      <c r="G56" s="64">
        <v>1.2717000000000001E-2</v>
      </c>
      <c r="H56" s="64">
        <f t="shared" si="0"/>
        <v>115.59995008999999</v>
      </c>
      <c r="I56" s="56"/>
    </row>
    <row r="57" spans="2:9">
      <c r="B57" s="61"/>
      <c r="C57" s="62" t="s">
        <v>143</v>
      </c>
      <c r="D57" s="63">
        <v>4.5823999999999997E-2</v>
      </c>
      <c r="E57" s="63">
        <v>21.45757699</v>
      </c>
      <c r="F57" s="63">
        <v>0.34621499999999999</v>
      </c>
      <c r="G57" s="64">
        <v>5.2659999999999998E-3</v>
      </c>
      <c r="H57" s="64">
        <f t="shared" si="0"/>
        <v>21.854881989999999</v>
      </c>
      <c r="I57" s="56"/>
    </row>
    <row r="58" spans="2:9">
      <c r="B58" s="61"/>
      <c r="C58" s="62" t="s">
        <v>147</v>
      </c>
      <c r="D58" s="63">
        <v>22.478963090000001</v>
      </c>
      <c r="E58" s="63">
        <v>17.745928980000002</v>
      </c>
      <c r="F58" s="63">
        <v>24.046518980000002</v>
      </c>
      <c r="G58" s="64">
        <v>28.710903979999998</v>
      </c>
      <c r="H58" s="64">
        <f t="shared" si="0"/>
        <v>92.982315030000009</v>
      </c>
      <c r="I58" s="56"/>
    </row>
    <row r="59" spans="2:9">
      <c r="B59" s="61"/>
      <c r="C59" s="62" t="s">
        <v>154</v>
      </c>
      <c r="D59" s="63">
        <v>34.952205970000001</v>
      </c>
      <c r="E59" s="63">
        <v>25.846466009999997</v>
      </c>
      <c r="F59" s="63">
        <v>69.470865990000007</v>
      </c>
      <c r="G59" s="64">
        <v>63.415780930000004</v>
      </c>
      <c r="H59" s="64">
        <f t="shared" si="0"/>
        <v>193.6853189</v>
      </c>
      <c r="I59" s="56"/>
    </row>
    <row r="60" spans="2:9">
      <c r="B60" s="61"/>
      <c r="C60" s="62" t="s">
        <v>149</v>
      </c>
      <c r="D60" s="63">
        <v>0.65587099000000004</v>
      </c>
      <c r="E60" s="63">
        <v>8.1258590000000002</v>
      </c>
      <c r="F60" s="63">
        <v>0.90228700000000006</v>
      </c>
      <c r="G60" s="64" t="s">
        <v>54</v>
      </c>
      <c r="H60" s="64">
        <f t="shared" si="0"/>
        <v>9.6840169899999999</v>
      </c>
      <c r="I60" s="56"/>
    </row>
    <row r="61" spans="2:9">
      <c r="B61" s="61"/>
      <c r="C61" s="62" t="s">
        <v>135</v>
      </c>
      <c r="D61" s="63">
        <v>3.9933909999999999</v>
      </c>
      <c r="E61" s="63">
        <v>24.51756</v>
      </c>
      <c r="F61" s="63">
        <v>22.891978910000002</v>
      </c>
      <c r="G61" s="64">
        <v>13.276207990000001</v>
      </c>
      <c r="H61" s="64">
        <f t="shared" si="0"/>
        <v>64.679137900000001</v>
      </c>
      <c r="I61" s="56"/>
    </row>
    <row r="62" spans="2:9">
      <c r="B62" s="65"/>
      <c r="C62" s="66" t="s">
        <v>146</v>
      </c>
      <c r="D62" s="67">
        <v>35.403344019999999</v>
      </c>
      <c r="E62" s="67">
        <v>15.398918</v>
      </c>
      <c r="F62" s="67">
        <v>58.496908980000008</v>
      </c>
      <c r="G62" s="68">
        <v>46.422501979999993</v>
      </c>
      <c r="H62" s="68">
        <f>SUM(D62:G62)</f>
        <v>155.72167297999999</v>
      </c>
      <c r="I62" s="56"/>
    </row>
    <row r="63" spans="2:9">
      <c r="B63" s="115"/>
      <c r="C63" s="116" t="s">
        <v>55</v>
      </c>
      <c r="D63" s="117">
        <f>SUM(D51:D62)</f>
        <v>208.17586499999999</v>
      </c>
      <c r="E63" s="117">
        <f>SUM(E51:E62)</f>
        <v>198.70584102000001</v>
      </c>
      <c r="F63" s="117">
        <f>SUM(F51:F62)</f>
        <v>352.15950397999995</v>
      </c>
      <c r="G63" s="117">
        <f>SUM(G51:G62)</f>
        <v>344.16316688999996</v>
      </c>
      <c r="H63" s="117">
        <f>SUM(H51:H62)</f>
        <v>1103.20437689</v>
      </c>
    </row>
    <row r="64" spans="2:9">
      <c r="B64" s="57">
        <v>2016</v>
      </c>
      <c r="C64" s="58" t="s">
        <v>137</v>
      </c>
      <c r="D64" s="59">
        <v>1.376401E-2</v>
      </c>
      <c r="E64" s="59">
        <v>14.001267029999999</v>
      </c>
      <c r="F64" s="59">
        <v>1.0660019999999999</v>
      </c>
      <c r="G64" s="60">
        <v>4.2499999999999998E-4</v>
      </c>
      <c r="H64" s="64">
        <f>SUM(D64:G64)</f>
        <v>15.081458039999998</v>
      </c>
    </row>
    <row r="65" spans="2:8">
      <c r="B65" s="61"/>
      <c r="C65" s="62" t="s">
        <v>138</v>
      </c>
      <c r="D65" s="63">
        <v>5.1839040400000007</v>
      </c>
      <c r="E65" s="63">
        <v>1.8508910000000001</v>
      </c>
      <c r="F65" s="63">
        <v>27.817612949999997</v>
      </c>
      <c r="G65" s="64">
        <v>5.931448969999999</v>
      </c>
      <c r="H65" s="64">
        <f>SUM(D65:G65)</f>
        <v>40.783856959999994</v>
      </c>
    </row>
    <row r="66" spans="2:8">
      <c r="B66" s="61"/>
      <c r="C66" s="62" t="s">
        <v>139</v>
      </c>
      <c r="D66" s="63">
        <v>29.740412020000001</v>
      </c>
      <c r="E66" s="63">
        <v>12.69303</v>
      </c>
      <c r="F66" s="63">
        <v>67.868325979999995</v>
      </c>
      <c r="G66" s="64">
        <v>54.457932</v>
      </c>
      <c r="H66" s="64">
        <f>SUM(D66:G66)</f>
        <v>164.75970000000001</v>
      </c>
    </row>
    <row r="67" spans="2:8">
      <c r="B67" s="61"/>
      <c r="C67" s="62" t="s">
        <v>140</v>
      </c>
      <c r="D67" s="63" t="s">
        <v>54</v>
      </c>
      <c r="E67" s="63">
        <v>6.7270079800000007</v>
      </c>
      <c r="F67" s="63">
        <v>0.33634199999999997</v>
      </c>
      <c r="G67" s="64" t="s">
        <v>54</v>
      </c>
      <c r="H67" s="64">
        <f>SUM(D67:G67)</f>
        <v>7.0633499800000008</v>
      </c>
    </row>
    <row r="68" spans="2:8">
      <c r="B68" s="61"/>
      <c r="C68" s="62" t="s">
        <v>141</v>
      </c>
      <c r="D68" s="63">
        <v>14.202285009999999</v>
      </c>
      <c r="E68" s="63">
        <v>17.326237039999999</v>
      </c>
      <c r="F68" s="63">
        <v>35.276917049999994</v>
      </c>
      <c r="G68" s="64">
        <v>8.4021020000000011</v>
      </c>
      <c r="H68" s="64">
        <f t="shared" ref="H68:H73" si="1">SUM(D68:G68)</f>
        <v>75.2075411</v>
      </c>
    </row>
    <row r="69" spans="2:8" ht="13.9" customHeight="1">
      <c r="B69" s="61"/>
      <c r="C69" s="62" t="s">
        <v>142</v>
      </c>
      <c r="D69" s="63">
        <v>34.191086000000006</v>
      </c>
      <c r="E69" s="63">
        <v>16.941938990000004</v>
      </c>
      <c r="F69" s="63">
        <v>70.099692960000013</v>
      </c>
      <c r="G69" s="64">
        <v>4.0374099999999995</v>
      </c>
      <c r="H69" s="64">
        <f t="shared" si="1"/>
        <v>125.27012795000002</v>
      </c>
    </row>
    <row r="70" spans="2:8">
      <c r="B70" s="61"/>
      <c r="C70" s="62" t="s">
        <v>143</v>
      </c>
      <c r="D70" s="63" t="s">
        <v>54</v>
      </c>
      <c r="E70" s="63">
        <v>8.5411700499999998</v>
      </c>
      <c r="F70" s="63" t="s">
        <v>54</v>
      </c>
      <c r="G70" s="64">
        <v>2.0000000000000002E-5</v>
      </c>
      <c r="H70" s="64">
        <f t="shared" si="1"/>
        <v>8.5411900499999991</v>
      </c>
    </row>
    <row r="71" spans="2:8">
      <c r="B71" s="61"/>
      <c r="C71" s="62" t="s">
        <v>147</v>
      </c>
      <c r="D71" s="63">
        <v>29.751061050000001</v>
      </c>
      <c r="E71" s="63">
        <v>19.108841000000002</v>
      </c>
      <c r="F71" s="63">
        <v>46.702360999999996</v>
      </c>
      <c r="G71" s="64">
        <v>6.2599240199999997</v>
      </c>
      <c r="H71" s="64">
        <f t="shared" si="1"/>
        <v>101.82218707</v>
      </c>
    </row>
    <row r="72" spans="2:8" s="121" customFormat="1">
      <c r="B72" s="61"/>
      <c r="C72" s="62" t="s">
        <v>163</v>
      </c>
      <c r="D72" s="63">
        <v>34.012697000000003</v>
      </c>
      <c r="E72" s="63">
        <v>40.359092960000005</v>
      </c>
      <c r="F72" s="63">
        <v>110.10975304000002</v>
      </c>
      <c r="G72" s="64">
        <v>6.5678010000000002</v>
      </c>
      <c r="H72" s="64">
        <f t="shared" si="1"/>
        <v>191.04934400000002</v>
      </c>
    </row>
    <row r="73" spans="2:8" s="120" customFormat="1">
      <c r="B73" s="61"/>
      <c r="C73" s="62" t="s">
        <v>149</v>
      </c>
      <c r="D73" s="63" t="s">
        <v>54</v>
      </c>
      <c r="E73" s="63">
        <v>18.577441060000002</v>
      </c>
      <c r="F73" s="63">
        <v>0.412051</v>
      </c>
      <c r="G73" s="64" t="s">
        <v>54</v>
      </c>
      <c r="H73" s="64">
        <f t="shared" si="1"/>
        <v>18.989492060000003</v>
      </c>
    </row>
    <row r="74" spans="2:8" s="122" customFormat="1">
      <c r="B74" s="61"/>
      <c r="C74" s="62" t="s">
        <v>135</v>
      </c>
      <c r="D74" s="63">
        <v>22.671478</v>
      </c>
      <c r="E74" s="63">
        <v>16.640420979999998</v>
      </c>
      <c r="F74" s="63">
        <v>43.419377040000001</v>
      </c>
      <c r="G74" s="64">
        <v>4.0992090000000001</v>
      </c>
      <c r="H74" s="64">
        <f>SUM(D74:G74)</f>
        <v>86.830485019999998</v>
      </c>
    </row>
    <row r="75" spans="2:8" s="122" customFormat="1">
      <c r="B75" s="61"/>
      <c r="C75" s="62" t="s">
        <v>146</v>
      </c>
      <c r="D75" s="63">
        <v>66.662418029999998</v>
      </c>
      <c r="E75" s="63">
        <v>32.99460697</v>
      </c>
      <c r="F75" s="63">
        <v>116.46721398999999</v>
      </c>
      <c r="G75" s="64">
        <v>11.746722999999999</v>
      </c>
      <c r="H75" s="64">
        <f>SUM(D75:G75)</f>
        <v>227.87096198999998</v>
      </c>
    </row>
    <row r="76" spans="2:8">
      <c r="B76" s="112"/>
      <c r="C76" s="113" t="s">
        <v>55</v>
      </c>
      <c r="D76" s="114">
        <f>SUM(D64:D75)</f>
        <v>236.42910516000001</v>
      </c>
      <c r="E76" s="114">
        <f>SUM(E64:E75)</f>
        <v>205.76194506000002</v>
      </c>
      <c r="F76" s="114">
        <f>SUM(F64:F75)</f>
        <v>519.57564901000001</v>
      </c>
      <c r="G76" s="114">
        <f>SUM(G64:G75)</f>
        <v>101.50299499</v>
      </c>
      <c r="H76" s="114">
        <f>SUM(H64:H75)</f>
        <v>1063.26969422</v>
      </c>
    </row>
    <row r="77" spans="2:8">
      <c r="B77" s="57">
        <v>2017</v>
      </c>
      <c r="C77" s="58" t="s">
        <v>137</v>
      </c>
      <c r="D77" s="59" t="s">
        <v>54</v>
      </c>
      <c r="E77" s="59">
        <v>23.579535010000001</v>
      </c>
      <c r="F77" s="59">
        <v>0.10778700000000001</v>
      </c>
      <c r="G77" s="60" t="s">
        <v>54</v>
      </c>
      <c r="H77" s="64">
        <f t="shared" ref="H77:H84" si="2">SUM(D77:G77)</f>
        <v>23.687322009999999</v>
      </c>
    </row>
    <row r="78" spans="2:8" s="122" customFormat="1">
      <c r="B78" s="61"/>
      <c r="C78" s="62" t="s">
        <v>138</v>
      </c>
      <c r="D78" s="63">
        <v>23.927438019999997</v>
      </c>
      <c r="E78" s="63">
        <v>14.150867060000001</v>
      </c>
      <c r="F78" s="63">
        <v>36.297165070000005</v>
      </c>
      <c r="G78" s="64">
        <v>3.716189</v>
      </c>
      <c r="H78" s="64">
        <f t="shared" si="2"/>
        <v>78.091659150000012</v>
      </c>
    </row>
    <row r="79" spans="2:8" s="122" customFormat="1">
      <c r="B79" s="61"/>
      <c r="C79" s="62" t="s">
        <v>139</v>
      </c>
      <c r="D79" s="63">
        <v>103.44074098</v>
      </c>
      <c r="E79" s="63">
        <v>19.484278009999997</v>
      </c>
      <c r="F79" s="63">
        <v>142.27080000999999</v>
      </c>
      <c r="G79" s="64">
        <v>11.723566999999999</v>
      </c>
      <c r="H79" s="64">
        <f t="shared" si="2"/>
        <v>276.91938599999997</v>
      </c>
    </row>
    <row r="80" spans="2:8" s="122" customFormat="1">
      <c r="B80" s="61"/>
      <c r="C80" s="62" t="s">
        <v>140</v>
      </c>
      <c r="D80" s="63" t="s">
        <v>54</v>
      </c>
      <c r="E80" s="63">
        <v>19.206987939999998</v>
      </c>
      <c r="F80" s="63">
        <v>5.8699999999999996E-4</v>
      </c>
      <c r="G80" s="64">
        <v>2.1000000000000002E-5</v>
      </c>
      <c r="H80" s="64">
        <f t="shared" si="2"/>
        <v>19.207595939999997</v>
      </c>
    </row>
    <row r="81" spans="2:9" s="122" customFormat="1">
      <c r="B81" s="61"/>
      <c r="C81" s="62" t="s">
        <v>141</v>
      </c>
      <c r="D81" s="63">
        <v>72.041577029999999</v>
      </c>
      <c r="E81" s="63">
        <v>22.194449049999996</v>
      </c>
      <c r="F81" s="63">
        <v>75.500301989999997</v>
      </c>
      <c r="G81" s="64">
        <v>3.9121709999999998</v>
      </c>
      <c r="H81" s="64">
        <f t="shared" si="2"/>
        <v>173.64849906999999</v>
      </c>
    </row>
    <row r="82" spans="2:9" s="122" customFormat="1" ht="13.9" customHeight="1">
      <c r="B82" s="61"/>
      <c r="C82" s="62" t="s">
        <v>142</v>
      </c>
      <c r="D82" s="63">
        <v>101.02857698</v>
      </c>
      <c r="E82" s="63">
        <v>7.7686800099999997</v>
      </c>
      <c r="F82" s="63">
        <v>135.75231900999998</v>
      </c>
      <c r="G82" s="64">
        <v>14.114968000000001</v>
      </c>
      <c r="H82" s="64">
        <f t="shared" si="2"/>
        <v>258.66454399999998</v>
      </c>
    </row>
    <row r="83" spans="2:9" s="122" customFormat="1">
      <c r="B83" s="61"/>
      <c r="C83" s="62" t="s">
        <v>143</v>
      </c>
      <c r="D83" s="63" t="s">
        <v>54</v>
      </c>
      <c r="E83" s="63">
        <v>35.725807950000004</v>
      </c>
      <c r="F83" s="63">
        <v>0.118573</v>
      </c>
      <c r="G83" s="64" t="s">
        <v>54</v>
      </c>
      <c r="H83" s="64">
        <f t="shared" si="2"/>
        <v>35.844380950000001</v>
      </c>
    </row>
    <row r="84" spans="2:9" s="122" customFormat="1">
      <c r="B84" s="61"/>
      <c r="C84" s="62" t="s">
        <v>147</v>
      </c>
      <c r="D84" s="63">
        <v>54.845904000000004</v>
      </c>
      <c r="E84" s="63">
        <v>17.303361020000001</v>
      </c>
      <c r="F84" s="63">
        <v>68.335785999999999</v>
      </c>
      <c r="G84" s="64" t="s">
        <v>54</v>
      </c>
      <c r="H84" s="64">
        <f t="shared" si="2"/>
        <v>140.48505102000001</v>
      </c>
    </row>
    <row r="85" spans="2:9" s="122" customFormat="1">
      <c r="B85" s="61"/>
      <c r="C85" s="62" t="s">
        <v>163</v>
      </c>
      <c r="D85" s="63"/>
      <c r="E85" s="63"/>
      <c r="F85" s="63"/>
      <c r="G85" s="64"/>
      <c r="H85" s="64"/>
    </row>
    <row r="86" spans="2:9" s="122" customFormat="1">
      <c r="B86" s="61"/>
      <c r="C86" s="62" t="s">
        <v>149</v>
      </c>
      <c r="D86" s="63"/>
      <c r="E86" s="63"/>
      <c r="F86" s="63"/>
      <c r="G86" s="64"/>
      <c r="H86" s="64"/>
    </row>
    <row r="87" spans="2:9" s="122" customFormat="1">
      <c r="B87" s="61"/>
      <c r="C87" s="62" t="s">
        <v>135</v>
      </c>
      <c r="D87" s="63"/>
      <c r="E87" s="63"/>
      <c r="F87" s="63"/>
      <c r="G87" s="64"/>
      <c r="H87" s="64"/>
    </row>
    <row r="88" spans="2:9" s="122" customFormat="1">
      <c r="B88" s="61"/>
      <c r="C88" s="62" t="s">
        <v>146</v>
      </c>
      <c r="D88" s="63"/>
      <c r="E88" s="63"/>
      <c r="F88" s="63"/>
      <c r="G88" s="64"/>
      <c r="H88" s="64"/>
    </row>
    <row r="89" spans="2:9" s="122" customFormat="1">
      <c r="B89" s="112"/>
      <c r="C89" s="113" t="s">
        <v>55</v>
      </c>
      <c r="D89" s="114">
        <f>SUM(D77:D88)</f>
        <v>355.28423700999997</v>
      </c>
      <c r="E89" s="114">
        <f>SUM(E77:E88)</f>
        <v>159.41396605</v>
      </c>
      <c r="F89" s="114">
        <f>SUM(F77:F88)</f>
        <v>458.38331907999998</v>
      </c>
      <c r="G89" s="114">
        <f>SUM(G77:G88)</f>
        <v>33.466915999999998</v>
      </c>
      <c r="H89" s="114">
        <f>SUM(H77:H88)</f>
        <v>1006.5484381399999</v>
      </c>
    </row>
    <row r="90" spans="2:9" ht="15.75" thickBot="1"/>
    <row r="91" spans="2:9" ht="15.75" thickBot="1">
      <c r="B91" s="109" t="s">
        <v>151</v>
      </c>
      <c r="C91" s="110"/>
      <c r="D91" s="111">
        <f>D11+D24+D37+D50+D63+D76+D89</f>
        <v>2009.64181214</v>
      </c>
      <c r="E91" s="111">
        <f>E11+E24+E37+E50+E63+E76+E89</f>
        <v>855.26595052000005</v>
      </c>
      <c r="F91" s="111">
        <f>F11+F24+F37+F50+F63+F76+F89</f>
        <v>3006.8043124199999</v>
      </c>
      <c r="G91" s="111">
        <f>G11+G24+G37+G50+G63+G76+G89</f>
        <v>2901.00804599</v>
      </c>
      <c r="H91" s="111">
        <f>H11+H24+H37+H50+H63+H76+H89</f>
        <v>8772.7201210700005</v>
      </c>
    </row>
    <row r="92" spans="2:9">
      <c r="C92" s="62"/>
      <c r="D92" s="63"/>
      <c r="E92" s="63"/>
      <c r="F92" s="63"/>
      <c r="G92" s="63"/>
      <c r="H92" s="63"/>
    </row>
    <row r="94" spans="2:9">
      <c r="B94" s="71" t="s">
        <v>150</v>
      </c>
      <c r="C94" s="70"/>
      <c r="D94" s="69"/>
      <c r="E94" s="69"/>
      <c r="F94" s="69"/>
      <c r="G94" s="69"/>
      <c r="H94" s="69"/>
      <c r="I94" s="56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706" t="s">
        <v>53</v>
      </c>
      <c r="C14" s="706"/>
      <c r="D14" s="706"/>
      <c r="E14" s="706"/>
      <c r="F14" s="706"/>
      <c r="G14" s="706"/>
      <c r="H14" s="706"/>
      <c r="I14" s="706"/>
      <c r="J14" s="706"/>
      <c r="K14" s="706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3"/>
  <sheetViews>
    <sheetView showGridLines="0" view="pageBreakPreview" zoomScale="90" zoomScaleNormal="100" zoomScaleSheetLayoutView="90" workbookViewId="0">
      <selection activeCell="F44" sqref="F44"/>
    </sheetView>
  </sheetViews>
  <sheetFormatPr baseColWidth="10" defaultColWidth="11.42578125" defaultRowHeight="12" customHeight="1"/>
  <cols>
    <col min="1" max="1" width="45.28515625" style="404" customWidth="1"/>
    <col min="2" max="2" width="10.7109375" style="404" bestFit="1" customWidth="1"/>
    <col min="3" max="3" width="12.5703125" style="404" bestFit="1" customWidth="1"/>
    <col min="4" max="4" width="7.7109375" style="404" bestFit="1" customWidth="1"/>
    <col min="5" max="5" width="11" style="404" bestFit="1" customWidth="1"/>
    <col min="6" max="6" width="10.7109375" style="404" bestFit="1" customWidth="1"/>
    <col min="7" max="7" width="7.7109375" style="404" bestFit="1" customWidth="1"/>
    <col min="8" max="8" width="6.42578125" style="404" bestFit="1" customWidth="1"/>
    <col min="9" max="16384" width="11.42578125" style="404"/>
  </cols>
  <sheetData>
    <row r="1" spans="1:8" ht="12" customHeight="1">
      <c r="A1" s="169" t="s">
        <v>219</v>
      </c>
      <c r="B1" s="492"/>
      <c r="C1" s="492"/>
      <c r="D1" s="170"/>
      <c r="E1" s="496"/>
      <c r="F1" s="496"/>
      <c r="G1" s="496"/>
      <c r="H1" s="496"/>
    </row>
    <row r="2" spans="1:8" ht="15.75">
      <c r="A2" s="171" t="s">
        <v>220</v>
      </c>
      <c r="B2" s="492"/>
      <c r="C2" s="492"/>
      <c r="D2" s="170"/>
      <c r="E2" s="496"/>
      <c r="F2" s="496"/>
      <c r="G2" s="496"/>
      <c r="H2" s="496"/>
    </row>
    <row r="3" spans="1:8" ht="12" customHeight="1" thickBot="1">
      <c r="A3" s="496"/>
      <c r="B3" s="172"/>
      <c r="C3" s="172"/>
      <c r="D3" s="170"/>
      <c r="E3" s="172"/>
      <c r="F3" s="172"/>
      <c r="G3" s="170"/>
      <c r="H3" s="170"/>
    </row>
    <row r="4" spans="1:8" ht="12" customHeight="1" thickBot="1">
      <c r="A4" s="491"/>
      <c r="B4" s="707" t="s">
        <v>534</v>
      </c>
      <c r="C4" s="708"/>
      <c r="D4" s="708"/>
      <c r="E4" s="707" t="s">
        <v>536</v>
      </c>
      <c r="F4" s="708"/>
      <c r="G4" s="708"/>
      <c r="H4" s="709"/>
    </row>
    <row r="5" spans="1:8" ht="15.75" thickBot="1">
      <c r="A5" s="578" t="s">
        <v>213</v>
      </c>
      <c r="B5" s="278">
        <v>2018</v>
      </c>
      <c r="C5" s="279">
        <v>2019</v>
      </c>
      <c r="D5" s="280" t="s">
        <v>211</v>
      </c>
      <c r="E5" s="278">
        <v>2018</v>
      </c>
      <c r="F5" s="279">
        <v>2019</v>
      </c>
      <c r="G5" s="280" t="s">
        <v>211</v>
      </c>
      <c r="H5" s="281" t="s">
        <v>212</v>
      </c>
    </row>
    <row r="6" spans="1:8" ht="15">
      <c r="A6" s="396" t="s">
        <v>369</v>
      </c>
      <c r="B6" s="282">
        <f>+SUM(B7:B21)</f>
        <v>195583.60189399993</v>
      </c>
      <c r="C6" s="283">
        <f>+SUM(C7:C21)</f>
        <v>203320.76841600001</v>
      </c>
      <c r="D6" s="347">
        <f>(C6-B6)/B6</f>
        <v>3.955938252018372E-2</v>
      </c>
      <c r="E6" s="282">
        <f>+SUM(E7:E21)</f>
        <v>1369232.8126389999</v>
      </c>
      <c r="F6" s="283">
        <f>+SUM(F7:F21)</f>
        <v>1395380.0142360001</v>
      </c>
      <c r="G6" s="347">
        <f>(F6-E6)/E6</f>
        <v>1.9096242330480861E-2</v>
      </c>
      <c r="H6" s="577">
        <f>SUM(H7:H21)</f>
        <v>1</v>
      </c>
    </row>
    <row r="7" spans="1:8" ht="15">
      <c r="A7" s="575" t="s">
        <v>34</v>
      </c>
      <c r="B7" s="285">
        <v>42200.173207</v>
      </c>
      <c r="C7" s="172">
        <v>38647.416230000003</v>
      </c>
      <c r="D7" s="345">
        <f t="shared" ref="D7:D50" si="0">+C7/B7-1</f>
        <v>-8.4188208412629972E-2</v>
      </c>
      <c r="E7" s="285">
        <v>281765.06415400002</v>
      </c>
      <c r="F7" s="172">
        <v>276692.15624500002</v>
      </c>
      <c r="G7" s="345">
        <f t="shared" ref="G7:G62" si="1">+F7/E7-1</f>
        <v>-1.8004034404447644E-2</v>
      </c>
      <c r="H7" s="343">
        <f t="shared" ref="H7:H21" si="2">(F7/$F$6)</f>
        <v>0.19829161477312313</v>
      </c>
    </row>
    <row r="8" spans="1:8" ht="15">
      <c r="A8" s="284" t="s">
        <v>383</v>
      </c>
      <c r="B8" s="285">
        <v>33723.227823999987</v>
      </c>
      <c r="C8" s="172">
        <v>33393.877772999993</v>
      </c>
      <c r="D8" s="345">
        <f t="shared" si="0"/>
        <v>-9.7662671176927951E-3</v>
      </c>
      <c r="E8" s="285">
        <v>259866.19675100001</v>
      </c>
      <c r="F8" s="172">
        <v>263923.42257600004</v>
      </c>
      <c r="G8" s="345">
        <f t="shared" si="1"/>
        <v>1.5612749467710074E-2</v>
      </c>
      <c r="H8" s="343">
        <f t="shared" si="2"/>
        <v>0.18914089343647628</v>
      </c>
    </row>
    <row r="9" spans="1:8" ht="15">
      <c r="A9" s="284" t="s">
        <v>384</v>
      </c>
      <c r="B9" s="285">
        <v>26825.512514999999</v>
      </c>
      <c r="C9" s="172">
        <v>30573.129092000003</v>
      </c>
      <c r="D9" s="345">
        <f t="shared" si="0"/>
        <v>0.13970344741426488</v>
      </c>
      <c r="E9" s="285">
        <v>213476.530635</v>
      </c>
      <c r="F9" s="172">
        <v>216404.648942</v>
      </c>
      <c r="G9" s="345">
        <f t="shared" si="1"/>
        <v>1.3716347639199933E-2</v>
      </c>
      <c r="H9" s="343">
        <f t="shared" si="2"/>
        <v>0.15508653322692606</v>
      </c>
    </row>
    <row r="10" spans="1:8" ht="15">
      <c r="A10" s="575" t="s">
        <v>36</v>
      </c>
      <c r="B10" s="285">
        <v>28614.657466000004</v>
      </c>
      <c r="C10" s="172">
        <v>28241.664104999996</v>
      </c>
      <c r="D10" s="345">
        <f t="shared" si="0"/>
        <v>-1.3035045463787198E-2</v>
      </c>
      <c r="E10" s="285">
        <v>189152.19952999998</v>
      </c>
      <c r="F10" s="172">
        <v>184880.626693</v>
      </c>
      <c r="G10" s="345">
        <f t="shared" si="1"/>
        <v>-2.2582728869206203E-2</v>
      </c>
      <c r="H10" s="343">
        <f t="shared" si="2"/>
        <v>0.13249482206051663</v>
      </c>
    </row>
    <row r="11" spans="1:8" ht="15">
      <c r="A11" s="575" t="s">
        <v>37</v>
      </c>
      <c r="B11" s="285">
        <v>15647.959812000001</v>
      </c>
      <c r="C11" s="574">
        <v>23935.131569000001</v>
      </c>
      <c r="D11" s="345">
        <f t="shared" si="0"/>
        <v>0.52960078224669194</v>
      </c>
      <c r="E11" s="285">
        <v>93153.872757999998</v>
      </c>
      <c r="F11" s="574">
        <v>144179.83699500002</v>
      </c>
      <c r="G11" s="345">
        <f t="shared" si="1"/>
        <v>0.54775998813874271</v>
      </c>
      <c r="H11" s="343">
        <f t="shared" si="2"/>
        <v>0.1033265744987336</v>
      </c>
    </row>
    <row r="12" spans="1:8" ht="15">
      <c r="A12" s="575" t="s">
        <v>385</v>
      </c>
      <c r="B12" s="285">
        <v>15773.301595000001</v>
      </c>
      <c r="C12" s="574">
        <v>15839.680612999999</v>
      </c>
      <c r="D12" s="345">
        <f t="shared" si="0"/>
        <v>4.2083147653144692E-3</v>
      </c>
      <c r="E12" s="285">
        <v>126338.79684700001</v>
      </c>
      <c r="F12" s="574">
        <v>109415.28198699999</v>
      </c>
      <c r="G12" s="345">
        <f t="shared" si="1"/>
        <v>-0.13395342746927441</v>
      </c>
      <c r="H12" s="343">
        <f t="shared" si="2"/>
        <v>7.8412533410769217E-2</v>
      </c>
    </row>
    <row r="13" spans="1:8" ht="15">
      <c r="A13" s="575" t="s">
        <v>35</v>
      </c>
      <c r="B13" s="285">
        <v>14808.694538</v>
      </c>
      <c r="C13" s="574">
        <v>14104.861070999999</v>
      </c>
      <c r="D13" s="345">
        <f t="shared" si="0"/>
        <v>-4.7528393890084009E-2</v>
      </c>
      <c r="E13" s="285">
        <v>89306.472349000003</v>
      </c>
      <c r="F13" s="574">
        <v>87133.513875999997</v>
      </c>
      <c r="G13" s="345">
        <f t="shared" si="1"/>
        <v>-2.4331478064751222E-2</v>
      </c>
      <c r="H13" s="343">
        <f t="shared" si="2"/>
        <v>6.2444289718243833E-2</v>
      </c>
    </row>
    <row r="14" spans="1:8" ht="15">
      <c r="A14" s="575" t="s">
        <v>39</v>
      </c>
      <c r="B14" s="285">
        <v>4660.085916</v>
      </c>
      <c r="C14" s="574">
        <v>6055.4909939999998</v>
      </c>
      <c r="D14" s="345">
        <f t="shared" si="0"/>
        <v>0.29943762908082827</v>
      </c>
      <c r="E14" s="285">
        <v>34758.928534000006</v>
      </c>
      <c r="F14" s="574">
        <v>32094.89704</v>
      </c>
      <c r="G14" s="345">
        <f t="shared" si="1"/>
        <v>-7.6643084420572438E-2</v>
      </c>
      <c r="H14" s="343">
        <f t="shared" si="2"/>
        <v>2.3000828958821395E-2</v>
      </c>
    </row>
    <row r="15" spans="1:8" ht="15">
      <c r="A15" s="575" t="s">
        <v>38</v>
      </c>
      <c r="B15" s="285">
        <v>5665.2095750000008</v>
      </c>
      <c r="C15" s="574">
        <v>5682.8487159999995</v>
      </c>
      <c r="D15" s="345">
        <f t="shared" si="0"/>
        <v>3.1135901975873903E-3</v>
      </c>
      <c r="E15" s="285">
        <v>33281.950605999999</v>
      </c>
      <c r="F15" s="574">
        <v>30336.076090000002</v>
      </c>
      <c r="G15" s="345">
        <f t="shared" si="1"/>
        <v>-8.851267616114189E-2</v>
      </c>
      <c r="H15" s="343">
        <f t="shared" si="2"/>
        <v>2.1740368774458649E-2</v>
      </c>
    </row>
    <row r="16" spans="1:8" ht="15">
      <c r="A16" s="575" t="s">
        <v>41</v>
      </c>
      <c r="B16" s="285">
        <v>2773.3001389999999</v>
      </c>
      <c r="C16" s="574">
        <v>3412.2250040000004</v>
      </c>
      <c r="D16" s="345">
        <f t="shared" si="0"/>
        <v>0.2303843193944326</v>
      </c>
      <c r="E16" s="285">
        <v>18905.531717999998</v>
      </c>
      <c r="F16" s="574">
        <v>20417.451695</v>
      </c>
      <c r="G16" s="345">
        <f t="shared" si="1"/>
        <v>7.9972359389421488E-2</v>
      </c>
      <c r="H16" s="343">
        <f t="shared" si="2"/>
        <v>1.4632180113443135E-2</v>
      </c>
    </row>
    <row r="17" spans="1:8" ht="15">
      <c r="A17" s="575" t="s">
        <v>40</v>
      </c>
      <c r="B17" s="285">
        <v>3185.6651750000001</v>
      </c>
      <c r="C17" s="172">
        <v>2283.4598729999998</v>
      </c>
      <c r="D17" s="345">
        <f t="shared" si="0"/>
        <v>-0.28320782393585986</v>
      </c>
      <c r="E17" s="285">
        <v>18440.645303000001</v>
      </c>
      <c r="F17" s="172">
        <v>19212.245518</v>
      </c>
      <c r="G17" s="345">
        <f t="shared" si="1"/>
        <v>4.1842365184176611E-2</v>
      </c>
      <c r="H17" s="343">
        <f t="shared" si="2"/>
        <v>1.3768468318301884E-2</v>
      </c>
    </row>
    <row r="18" spans="1:8" ht="15">
      <c r="A18" s="575" t="s">
        <v>42</v>
      </c>
      <c r="B18" s="285">
        <v>1131.8256240000001</v>
      </c>
      <c r="C18" s="574">
        <v>619.98570700000005</v>
      </c>
      <c r="D18" s="345">
        <f t="shared" si="0"/>
        <v>-0.45222506554596253</v>
      </c>
      <c r="E18" s="285">
        <v>7360.4460090000002</v>
      </c>
      <c r="F18" s="574">
        <v>7042.5885980000012</v>
      </c>
      <c r="G18" s="345">
        <f t="shared" si="1"/>
        <v>-4.318453129217148E-2</v>
      </c>
      <c r="H18" s="343">
        <f t="shared" si="2"/>
        <v>5.047075725716171E-3</v>
      </c>
    </row>
    <row r="19" spans="1:8" ht="15">
      <c r="A19" s="575" t="s">
        <v>43</v>
      </c>
      <c r="B19" s="285">
        <v>379.720505</v>
      </c>
      <c r="C19" s="574">
        <v>334.01663500000001</v>
      </c>
      <c r="D19" s="345">
        <f t="shared" si="0"/>
        <v>-0.12036186984424235</v>
      </c>
      <c r="E19" s="285">
        <v>1984.284762</v>
      </c>
      <c r="F19" s="574">
        <v>2079.4448940000002</v>
      </c>
      <c r="G19" s="345">
        <f t="shared" si="1"/>
        <v>4.7956892993567424E-2</v>
      </c>
      <c r="H19" s="343">
        <f t="shared" si="2"/>
        <v>1.4902355435687819E-3</v>
      </c>
    </row>
    <row r="20" spans="1:8" ht="15">
      <c r="A20" s="575" t="s">
        <v>386</v>
      </c>
      <c r="B20" s="285">
        <v>149.98895999999999</v>
      </c>
      <c r="C20" s="574">
        <v>150.74678</v>
      </c>
      <c r="D20" s="345">
        <f t="shared" si="0"/>
        <v>5.0525051977159396E-3</v>
      </c>
      <c r="E20" s="285">
        <v>1169.13534</v>
      </c>
      <c r="F20" s="574">
        <v>1283.8090099999999</v>
      </c>
      <c r="G20" s="345">
        <f t="shared" si="1"/>
        <v>9.8084170477645394E-2</v>
      </c>
      <c r="H20" s="343">
        <f t="shared" si="2"/>
        <v>9.2004256682930369E-4</v>
      </c>
    </row>
    <row r="21" spans="1:8" ht="15.75" thickBot="1">
      <c r="A21" s="575" t="s">
        <v>45</v>
      </c>
      <c r="B21" s="285">
        <v>44.279043000000001</v>
      </c>
      <c r="C21" s="172">
        <v>46.234254</v>
      </c>
      <c r="D21" s="345">
        <f t="shared" si="0"/>
        <v>4.4156577638771344E-2</v>
      </c>
      <c r="E21" s="285">
        <v>272.75734299999999</v>
      </c>
      <c r="F21" s="172">
        <v>284.01407699999999</v>
      </c>
      <c r="G21" s="345">
        <f t="shared" si="1"/>
        <v>4.1270140983885373E-2</v>
      </c>
      <c r="H21" s="343">
        <f t="shared" si="2"/>
        <v>2.0353887407188046E-4</v>
      </c>
    </row>
    <row r="22" spans="1:8" ht="15">
      <c r="A22" s="396" t="s">
        <v>370</v>
      </c>
      <c r="B22" s="287">
        <f>+SUM(B23:B39)</f>
        <v>12285591.388383348</v>
      </c>
      <c r="C22" s="288">
        <f>+SUM(C23:C39)</f>
        <v>10896361.801710188</v>
      </c>
      <c r="D22" s="347">
        <f t="shared" si="0"/>
        <v>-0.1130779579717055</v>
      </c>
      <c r="E22" s="287">
        <f>+SUM(E23:E39)</f>
        <v>80674810.904283315</v>
      </c>
      <c r="F22" s="288">
        <f>+SUM(F23:F39)</f>
        <v>75449788.789155051</v>
      </c>
      <c r="G22" s="347">
        <f t="shared" si="1"/>
        <v>-6.4766462500017496E-2</v>
      </c>
      <c r="H22" s="577">
        <f>SUM(H23:H39)</f>
        <v>1.0000000000000002</v>
      </c>
    </row>
    <row r="23" spans="1:8" ht="15">
      <c r="A23" s="575" t="s">
        <v>40</v>
      </c>
      <c r="B23" s="286">
        <v>2886874.6143470006</v>
      </c>
      <c r="C23" s="574">
        <v>2800497.75</v>
      </c>
      <c r="D23" s="345">
        <f t="shared" si="0"/>
        <v>-2.9920545879523308E-2</v>
      </c>
      <c r="E23" s="286">
        <v>16166468.408371001</v>
      </c>
      <c r="F23" s="574">
        <v>19051051.781993002</v>
      </c>
      <c r="G23" s="345">
        <f t="shared" si="1"/>
        <v>0.17843002570235833</v>
      </c>
      <c r="H23" s="343">
        <f t="shared" ref="H23:H39" si="3">(F23/$F$22)</f>
        <v>0.25249973641717272</v>
      </c>
    </row>
    <row r="24" spans="1:8" ht="15">
      <c r="A24" s="575" t="s">
        <v>44</v>
      </c>
      <c r="B24" s="286">
        <v>3086564.4399560001</v>
      </c>
      <c r="C24" s="574">
        <v>2554418.1406549998</v>
      </c>
      <c r="D24" s="345">
        <f t="shared" si="0"/>
        <v>-0.17240731876914461</v>
      </c>
      <c r="E24" s="286">
        <v>20831744.964844998</v>
      </c>
      <c r="F24" s="574">
        <v>17695983.507231999</v>
      </c>
      <c r="G24" s="345">
        <f t="shared" si="1"/>
        <v>-0.15052802647616947</v>
      </c>
      <c r="H24" s="343">
        <f t="shared" si="3"/>
        <v>0.23453986805295832</v>
      </c>
    </row>
    <row r="25" spans="1:8" ht="15">
      <c r="A25" s="575" t="s">
        <v>34</v>
      </c>
      <c r="B25" s="286">
        <v>1872853.2831138964</v>
      </c>
      <c r="C25" s="574">
        <v>1579301.2567367654</v>
      </c>
      <c r="D25" s="345">
        <f t="shared" si="0"/>
        <v>-0.15674053543001365</v>
      </c>
      <c r="E25" s="286">
        <v>13225509.102212267</v>
      </c>
      <c r="F25" s="583">
        <v>10521481.875632362</v>
      </c>
      <c r="G25" s="584">
        <f t="shared" si="1"/>
        <v>-0.20445543575540659</v>
      </c>
      <c r="H25" s="585">
        <f t="shared" si="3"/>
        <v>0.13945011701801732</v>
      </c>
    </row>
    <row r="26" spans="1:8" ht="15">
      <c r="A26" s="575" t="s">
        <v>45</v>
      </c>
      <c r="B26" s="286">
        <v>944875.67436400021</v>
      </c>
      <c r="C26" s="574">
        <v>904206.46096599998</v>
      </c>
      <c r="D26" s="345">
        <f t="shared" si="0"/>
        <v>-4.3041867307436865E-2</v>
      </c>
      <c r="E26" s="286">
        <v>6932933.5319699999</v>
      </c>
      <c r="F26" s="574">
        <v>6960903.0969740003</v>
      </c>
      <c r="G26" s="345">
        <f t="shared" si="1"/>
        <v>4.0343045083330864E-3</v>
      </c>
      <c r="H26" s="343">
        <f t="shared" si="3"/>
        <v>9.2258748615271696E-2</v>
      </c>
    </row>
    <row r="27" spans="1:8" ht="15">
      <c r="A27" s="575" t="s">
        <v>43</v>
      </c>
      <c r="B27" s="286">
        <v>810087.82720303233</v>
      </c>
      <c r="C27" s="574">
        <v>736876.94196877209</v>
      </c>
      <c r="D27" s="345">
        <f>+C27/B27-1</f>
        <v>-9.0374009799694677E-2</v>
      </c>
      <c r="E27" s="286">
        <v>5853219.2841071812</v>
      </c>
      <c r="F27" s="583">
        <v>5529968.0505725294</v>
      </c>
      <c r="G27" s="584">
        <f>+F27/E27-1</f>
        <v>-5.5226229847966324E-2</v>
      </c>
      <c r="H27" s="585">
        <f>(F27/$F$22)</f>
        <v>7.3293353623905599E-2</v>
      </c>
    </row>
    <row r="28" spans="1:8" ht="15">
      <c r="A28" s="575" t="s">
        <v>28</v>
      </c>
      <c r="B28" s="286">
        <v>849537.63855000003</v>
      </c>
      <c r="C28" s="574">
        <v>607121.681904</v>
      </c>
      <c r="D28" s="345">
        <f t="shared" si="0"/>
        <v>-0.28535046082214577</v>
      </c>
      <c r="E28" s="286">
        <v>6034263.659182</v>
      </c>
      <c r="F28" s="574">
        <v>4282881.2379619991</v>
      </c>
      <c r="G28" s="345">
        <f t="shared" si="1"/>
        <v>-0.29023962493833366</v>
      </c>
      <c r="H28" s="343">
        <f t="shared" si="3"/>
        <v>5.6764655099705318E-2</v>
      </c>
    </row>
    <row r="29" spans="1:8" ht="15">
      <c r="A29" s="575" t="s">
        <v>36</v>
      </c>
      <c r="B29" s="286">
        <v>672716.53575000004</v>
      </c>
      <c r="C29" s="574">
        <v>610710.65574100008</v>
      </c>
      <c r="D29" s="345">
        <f t="shared" si="0"/>
        <v>-9.2172373821420406E-2</v>
      </c>
      <c r="E29" s="286">
        <v>3857422.3259149999</v>
      </c>
      <c r="F29" s="574">
        <v>4135507.2978929998</v>
      </c>
      <c r="G29" s="345">
        <f t="shared" si="1"/>
        <v>7.2090880510999433E-2</v>
      </c>
      <c r="H29" s="343">
        <f t="shared" si="3"/>
        <v>5.4811383361850131E-2</v>
      </c>
    </row>
    <row r="30" spans="1:8" ht="15">
      <c r="A30" s="575" t="s">
        <v>37</v>
      </c>
      <c r="B30" s="286">
        <v>216889.18079999997</v>
      </c>
      <c r="C30" s="574">
        <v>248655.55380000002</v>
      </c>
      <c r="D30" s="345">
        <f t="shared" si="0"/>
        <v>0.14646361281290821</v>
      </c>
      <c r="E30" s="286">
        <v>1808214.9235999999</v>
      </c>
      <c r="F30" s="574">
        <v>1949381.8055</v>
      </c>
      <c r="G30" s="345">
        <f>+F30/E30-1</f>
        <v>7.8069747161996217E-2</v>
      </c>
      <c r="H30" s="343">
        <f>(F30/$F$22)</f>
        <v>2.5836809310991721E-2</v>
      </c>
    </row>
    <row r="31" spans="1:8" ht="15">
      <c r="A31" s="575" t="s">
        <v>383</v>
      </c>
      <c r="B31" s="286">
        <v>281579.41078999999</v>
      </c>
      <c r="C31" s="574">
        <v>187548.472083</v>
      </c>
      <c r="D31" s="345">
        <f t="shared" si="0"/>
        <v>-0.33394110188378667</v>
      </c>
      <c r="E31" s="286">
        <v>1792884.229666</v>
      </c>
      <c r="F31" s="574">
        <v>1472718.7562220001</v>
      </c>
      <c r="G31" s="345">
        <f>+F31/E31-1</f>
        <v>-0.17857565376858953</v>
      </c>
      <c r="H31" s="343">
        <f>(F31/$F$22)</f>
        <v>1.9519189912347173E-2</v>
      </c>
    </row>
    <row r="32" spans="1:8" ht="15">
      <c r="A32" s="575" t="s">
        <v>38</v>
      </c>
      <c r="B32" s="286">
        <v>136780.30169200001</v>
      </c>
      <c r="C32" s="574">
        <v>163498.61045899999</v>
      </c>
      <c r="D32" s="345">
        <f t="shared" si="0"/>
        <v>0.1953374019247589</v>
      </c>
      <c r="E32" s="286">
        <v>1110668.3475520001</v>
      </c>
      <c r="F32" s="574">
        <v>1013294.569109</v>
      </c>
      <c r="G32" s="345">
        <f>+F32/E32-1</f>
        <v>-8.7671336504384523E-2</v>
      </c>
      <c r="H32" s="343">
        <f>(F32/$F$22)</f>
        <v>1.3430051765163433E-2</v>
      </c>
    </row>
    <row r="33" spans="1:8" ht="15">
      <c r="A33" s="575" t="s">
        <v>384</v>
      </c>
      <c r="B33" s="286">
        <v>249190.29075700001</v>
      </c>
      <c r="C33" s="574">
        <v>138260.02206799999</v>
      </c>
      <c r="D33" s="345">
        <f t="shared" si="0"/>
        <v>-0.44516288476574151</v>
      </c>
      <c r="E33" s="286">
        <v>1340187.8228190001</v>
      </c>
      <c r="F33" s="574">
        <v>695277.81586900004</v>
      </c>
      <c r="G33" s="345">
        <f>+F33/E33-1</f>
        <v>-0.48120867535825895</v>
      </c>
      <c r="H33" s="343">
        <f t="shared" si="3"/>
        <v>9.2151061921718382E-3</v>
      </c>
    </row>
    <row r="34" spans="1:8" ht="15">
      <c r="A34" s="575" t="s">
        <v>162</v>
      </c>
      <c r="B34" s="286">
        <v>61245.381362417793</v>
      </c>
      <c r="C34" s="574">
        <v>66273.933631650449</v>
      </c>
      <c r="D34" s="345">
        <f t="shared" si="0"/>
        <v>8.2105003795736708E-2</v>
      </c>
      <c r="E34" s="286">
        <v>376128.24936487892</v>
      </c>
      <c r="F34" s="574">
        <v>533115.82238617586</v>
      </c>
      <c r="G34" s="345">
        <f t="shared" si="1"/>
        <v>0.41737777815514354</v>
      </c>
      <c r="H34" s="343">
        <f t="shared" si="3"/>
        <v>7.0658358484736337E-3</v>
      </c>
    </row>
    <row r="35" spans="1:8" ht="15">
      <c r="A35" s="575" t="s">
        <v>42</v>
      </c>
      <c r="B35" s="286">
        <v>36215.353636</v>
      </c>
      <c r="C35" s="574">
        <v>142535.182611</v>
      </c>
      <c r="D35" s="345">
        <f t="shared" si="0"/>
        <v>2.9357666928678667</v>
      </c>
      <c r="E35" s="286">
        <v>203051.299248</v>
      </c>
      <c r="F35" s="574">
        <v>475578.69004299998</v>
      </c>
      <c r="G35" s="345">
        <f>+F35/E35-1</f>
        <v>1.3421602905487653</v>
      </c>
      <c r="H35" s="343">
        <f>(F35/$F$22)</f>
        <v>6.3032474666298655E-3</v>
      </c>
    </row>
    <row r="36" spans="1:8" ht="15">
      <c r="A36" s="575" t="s">
        <v>385</v>
      </c>
      <c r="B36" s="286">
        <v>74008.260767999993</v>
      </c>
      <c r="C36" s="574">
        <v>59914.464938999998</v>
      </c>
      <c r="D36" s="345">
        <f t="shared" si="0"/>
        <v>-0.19043544170266369</v>
      </c>
      <c r="E36" s="286">
        <v>409209.25122899999</v>
      </c>
      <c r="F36" s="574">
        <v>391248.05570299999</v>
      </c>
      <c r="G36" s="345">
        <f>+F36/E36-1</f>
        <v>-4.3892447377609778E-2</v>
      </c>
      <c r="H36" s="343">
        <f>(F36/$F$22)</f>
        <v>5.1855420933827308E-3</v>
      </c>
    </row>
    <row r="37" spans="1:8" ht="15">
      <c r="A37" s="575" t="s">
        <v>35</v>
      </c>
      <c r="B37" s="286">
        <v>29659.971493999998</v>
      </c>
      <c r="C37" s="574">
        <v>23288.593587000003</v>
      </c>
      <c r="D37" s="345">
        <f t="shared" si="0"/>
        <v>-0.2148140266516736</v>
      </c>
      <c r="E37" s="286">
        <v>259092.665045</v>
      </c>
      <c r="F37" s="574">
        <v>303916.51848099998</v>
      </c>
      <c r="G37" s="345">
        <f>+F37/E37-1</f>
        <v>0.17300317408914223</v>
      </c>
      <c r="H37" s="343">
        <f>(F37/$F$22)</f>
        <v>4.028063210757246E-3</v>
      </c>
    </row>
    <row r="38" spans="1:8" ht="15">
      <c r="A38" s="575" t="s">
        <v>41</v>
      </c>
      <c r="B38" s="286">
        <v>53524.8413</v>
      </c>
      <c r="C38" s="574">
        <v>38750.925538000003</v>
      </c>
      <c r="D38" s="345">
        <f t="shared" si="0"/>
        <v>-0.27601979572800706</v>
      </c>
      <c r="E38" s="286">
        <v>342174.50273000001</v>
      </c>
      <c r="F38" s="574">
        <v>302354.51133800001</v>
      </c>
      <c r="G38" s="345">
        <f t="shared" si="1"/>
        <v>-0.11637334481178685</v>
      </c>
      <c r="H38" s="343">
        <f t="shared" si="3"/>
        <v>4.0073606061765358E-3</v>
      </c>
    </row>
    <row r="39" spans="1:8" ht="15.75" thickBot="1">
      <c r="A39" s="575" t="s">
        <v>39</v>
      </c>
      <c r="B39" s="286">
        <v>22988.3825</v>
      </c>
      <c r="C39" s="574">
        <v>34503.155021999999</v>
      </c>
      <c r="D39" s="345">
        <f t="shared" si="0"/>
        <v>0.50089529013187417</v>
      </c>
      <c r="E39" s="286">
        <v>131638.336427</v>
      </c>
      <c r="F39" s="574">
        <v>135125.39624500001</v>
      </c>
      <c r="G39" s="345">
        <f t="shared" si="1"/>
        <v>2.6489698310140586E-2</v>
      </c>
      <c r="H39" s="343">
        <f t="shared" si="3"/>
        <v>1.7909314050249877E-3</v>
      </c>
    </row>
    <row r="40" spans="1:8" ht="15">
      <c r="A40" s="396" t="s">
        <v>367</v>
      </c>
      <c r="B40" s="287">
        <f>+SUM(B41:B51)</f>
        <v>124415.65115800002</v>
      </c>
      <c r="C40" s="288">
        <f>+SUM(C41:C51)</f>
        <v>106919.55184099996</v>
      </c>
      <c r="D40" s="347">
        <f t="shared" si="0"/>
        <v>-0.14062619255821052</v>
      </c>
      <c r="E40" s="287">
        <f>+SUM(E41:E51)</f>
        <v>867880.3944669998</v>
      </c>
      <c r="F40" s="288">
        <f>+SUM(F41:F51)</f>
        <v>785510.91435500013</v>
      </c>
      <c r="G40" s="347">
        <f t="shared" si="1"/>
        <v>-9.490879231415994E-2</v>
      </c>
      <c r="H40" s="577">
        <f>SUM(H41:H51)</f>
        <v>0.99999999999999978</v>
      </c>
    </row>
    <row r="41" spans="1:8" ht="15">
      <c r="A41" s="575" t="s">
        <v>383</v>
      </c>
      <c r="B41" s="286">
        <v>48493.919007000004</v>
      </c>
      <c r="C41" s="574">
        <v>29330.445264999995</v>
      </c>
      <c r="D41" s="345">
        <f t="shared" si="0"/>
        <v>-0.39517271720674496</v>
      </c>
      <c r="E41" s="286">
        <v>326297.34922099987</v>
      </c>
      <c r="F41" s="574">
        <v>243184.97353800002</v>
      </c>
      <c r="G41" s="345">
        <f t="shared" si="1"/>
        <v>-0.25471360978390345</v>
      </c>
      <c r="H41" s="345">
        <f t="shared" ref="H41:H51" si="4">(F41/$F$40)</f>
        <v>0.30958828081680367</v>
      </c>
    </row>
    <row r="42" spans="1:8" ht="15">
      <c r="A42" s="575" t="s">
        <v>385</v>
      </c>
      <c r="B42" s="286">
        <v>23241.086149999999</v>
      </c>
      <c r="C42" s="574">
        <v>23569.535392000002</v>
      </c>
      <c r="D42" s="345">
        <f t="shared" si="0"/>
        <v>1.413226730799777E-2</v>
      </c>
      <c r="E42" s="286">
        <v>165457.74339500003</v>
      </c>
      <c r="F42" s="574">
        <v>153956.91175000003</v>
      </c>
      <c r="G42" s="345">
        <f t="shared" si="1"/>
        <v>-6.950917744323315E-2</v>
      </c>
      <c r="H42" s="345">
        <f t="shared" si="4"/>
        <v>0.19599589125558789</v>
      </c>
    </row>
    <row r="43" spans="1:8" ht="15">
      <c r="A43" s="575" t="s">
        <v>38</v>
      </c>
      <c r="B43" s="286">
        <v>19090.493417999998</v>
      </c>
      <c r="C43" s="574">
        <v>16383.769669999998</v>
      </c>
      <c r="D43" s="345">
        <f t="shared" si="0"/>
        <v>-0.14178385486086442</v>
      </c>
      <c r="E43" s="286">
        <v>135221.92636700001</v>
      </c>
      <c r="F43" s="574">
        <v>136650.67588299999</v>
      </c>
      <c r="G43" s="345">
        <f t="shared" si="1"/>
        <v>1.056596037629487E-2</v>
      </c>
      <c r="H43" s="345">
        <f t="shared" si="4"/>
        <v>0.17396407024491414</v>
      </c>
    </row>
    <row r="44" spans="1:8" ht="15">
      <c r="A44" s="575" t="s">
        <v>39</v>
      </c>
      <c r="B44" s="286">
        <v>8232.3561040000004</v>
      </c>
      <c r="C44" s="574">
        <v>11958.012349000001</v>
      </c>
      <c r="D44" s="345">
        <f t="shared" si="0"/>
        <v>0.45256257114409193</v>
      </c>
      <c r="E44" s="286">
        <v>71694.561193999994</v>
      </c>
      <c r="F44" s="574">
        <v>85633.262661000001</v>
      </c>
      <c r="G44" s="345">
        <f t="shared" si="1"/>
        <v>0.1944178363723148</v>
      </c>
      <c r="H44" s="345">
        <f t="shared" si="4"/>
        <v>0.10901600613826647</v>
      </c>
    </row>
    <row r="45" spans="1:8" ht="15">
      <c r="A45" s="575" t="s">
        <v>41</v>
      </c>
      <c r="B45" s="286">
        <v>13244.555969000001</v>
      </c>
      <c r="C45" s="574">
        <v>13104.203152999999</v>
      </c>
      <c r="D45" s="345">
        <f t="shared" si="0"/>
        <v>-1.0597019358633886E-2</v>
      </c>
      <c r="E45" s="286">
        <v>82505.818522999994</v>
      </c>
      <c r="F45" s="574">
        <v>83675.799570999996</v>
      </c>
      <c r="G45" s="345">
        <f t="shared" si="1"/>
        <v>1.418058833843161E-2</v>
      </c>
      <c r="H45" s="345">
        <f t="shared" si="4"/>
        <v>0.10652404446818921</v>
      </c>
    </row>
    <row r="46" spans="1:8" ht="15">
      <c r="A46" s="575" t="s">
        <v>45</v>
      </c>
      <c r="B46" s="286">
        <v>3763.0752540000003</v>
      </c>
      <c r="C46" s="574">
        <v>4867.6549669999995</v>
      </c>
      <c r="D46" s="345">
        <f t="shared" si="0"/>
        <v>0.29353112506210843</v>
      </c>
      <c r="E46" s="286">
        <v>26054.909816000003</v>
      </c>
      <c r="F46" s="574">
        <v>29772.510384999998</v>
      </c>
      <c r="G46" s="345">
        <f t="shared" si="1"/>
        <v>0.14268330212054936</v>
      </c>
      <c r="H46" s="345">
        <f t="shared" si="4"/>
        <v>3.7902096382004882E-2</v>
      </c>
    </row>
    <row r="47" spans="1:8" ht="15">
      <c r="A47" s="575" t="s">
        <v>386</v>
      </c>
      <c r="B47" s="286">
        <v>4146.2747199999994</v>
      </c>
      <c r="C47" s="574">
        <v>3670.2447000000002</v>
      </c>
      <c r="D47" s="345">
        <f t="shared" si="0"/>
        <v>-0.11480908819278601</v>
      </c>
      <c r="E47" s="286">
        <v>28718.725149999998</v>
      </c>
      <c r="F47" s="574">
        <v>24444.596393</v>
      </c>
      <c r="G47" s="345">
        <f t="shared" si="1"/>
        <v>-0.14882724545312898</v>
      </c>
      <c r="H47" s="345">
        <f t="shared" si="4"/>
        <v>3.1119359319242538E-2</v>
      </c>
    </row>
    <row r="48" spans="1:8" ht="15">
      <c r="A48" s="575" t="s">
        <v>34</v>
      </c>
      <c r="B48" s="286">
        <v>2844.0063789999999</v>
      </c>
      <c r="C48" s="574">
        <v>2923.6892500000004</v>
      </c>
      <c r="D48" s="345">
        <f t="shared" si="0"/>
        <v>2.8017824287728255E-2</v>
      </c>
      <c r="E48" s="286">
        <v>22340.565668000003</v>
      </c>
      <c r="F48" s="574">
        <v>22112.457859000002</v>
      </c>
      <c r="G48" s="345">
        <f t="shared" si="1"/>
        <v>-1.0210475974058997E-2</v>
      </c>
      <c r="H48" s="345">
        <f t="shared" si="4"/>
        <v>2.8150414532631944E-2</v>
      </c>
    </row>
    <row r="49" spans="1:8" ht="15">
      <c r="A49" s="575" t="s">
        <v>42</v>
      </c>
      <c r="B49" s="286">
        <v>881.26061100000004</v>
      </c>
      <c r="C49" s="574">
        <v>507.78683999999998</v>
      </c>
      <c r="D49" s="345">
        <f t="shared" si="0"/>
        <v>-0.42379492097826221</v>
      </c>
      <c r="E49" s="286">
        <v>8989.5612490000003</v>
      </c>
      <c r="F49" s="574">
        <v>4700.591899</v>
      </c>
      <c r="G49" s="345">
        <f t="shared" si="1"/>
        <v>-0.47710552619874591</v>
      </c>
      <c r="H49" s="345">
        <f t="shared" si="4"/>
        <v>5.984120415258338E-3</v>
      </c>
    </row>
    <row r="50" spans="1:8" ht="15">
      <c r="A50" s="575" t="s">
        <v>36</v>
      </c>
      <c r="B50" s="590">
        <v>478.62354599999998</v>
      </c>
      <c r="C50" s="574">
        <v>604.21025500000007</v>
      </c>
      <c r="D50" s="345">
        <f t="shared" si="0"/>
        <v>0.26239141398196097</v>
      </c>
      <c r="E50" s="286">
        <v>478.62354599999998</v>
      </c>
      <c r="F50" s="574">
        <v>1205.940611</v>
      </c>
      <c r="G50" s="345">
        <f t="shared" si="1"/>
        <v>1.5196015137124075</v>
      </c>
      <c r="H50" s="345">
        <f t="shared" si="4"/>
        <v>1.5352308783516059E-3</v>
      </c>
    </row>
    <row r="51" spans="1:8" ht="15.75" thickBot="1">
      <c r="A51" s="575" t="s">
        <v>43</v>
      </c>
      <c r="B51" s="286">
        <v>0</v>
      </c>
      <c r="C51" s="574">
        <v>0</v>
      </c>
      <c r="D51" s="345" t="s">
        <v>54</v>
      </c>
      <c r="E51" s="286">
        <v>120.610338</v>
      </c>
      <c r="F51" s="574">
        <v>173.193805</v>
      </c>
      <c r="G51" s="345">
        <f t="shared" si="1"/>
        <v>0.4359781082779155</v>
      </c>
      <c r="H51" s="345">
        <f t="shared" si="4"/>
        <v>2.2048554874913882E-4</v>
      </c>
    </row>
    <row r="52" spans="1:8" ht="15">
      <c r="A52" s="396" t="s">
        <v>371</v>
      </c>
      <c r="B52" s="287">
        <f>+SUM(B53:B63)</f>
        <v>26166.665046000006</v>
      </c>
      <c r="C52" s="288">
        <f>+SUM(C53:C63)</f>
        <v>24297.841053999993</v>
      </c>
      <c r="D52" s="347">
        <f t="shared" ref="D52:D62" si="5">+C52/B52-1</f>
        <v>-7.1420029595467782E-2</v>
      </c>
      <c r="E52" s="287">
        <f>+SUM(E53:E63)</f>
        <v>162130.766894</v>
      </c>
      <c r="F52" s="288">
        <f>+SUM(F53:F63)</f>
        <v>173662.91632000005</v>
      </c>
      <c r="G52" s="347">
        <f t="shared" si="1"/>
        <v>7.1128692270602034E-2</v>
      </c>
      <c r="H52" s="577">
        <f>SUM(H53:H63)</f>
        <v>0.99999999999999989</v>
      </c>
    </row>
    <row r="53" spans="1:8" ht="15">
      <c r="A53" s="575" t="s">
        <v>38</v>
      </c>
      <c r="B53" s="286">
        <v>8612.4680120000012</v>
      </c>
      <c r="C53" s="574">
        <v>7211.0253339999999</v>
      </c>
      <c r="D53" s="345">
        <f t="shared" si="5"/>
        <v>-0.16272254086138038</v>
      </c>
      <c r="E53" s="286">
        <v>52274.081628999993</v>
      </c>
      <c r="F53" s="574">
        <v>56802.915205000005</v>
      </c>
      <c r="G53" s="345">
        <f t="shared" si="1"/>
        <v>8.6636310670019645E-2</v>
      </c>
      <c r="H53" s="345">
        <f t="shared" ref="H53:H63" si="6">(F53/$F$52)</f>
        <v>0.32708718941660575</v>
      </c>
    </row>
    <row r="54" spans="1:8" ht="15">
      <c r="A54" s="575" t="s">
        <v>41</v>
      </c>
      <c r="B54" s="286">
        <v>4696.1051380000008</v>
      </c>
      <c r="C54" s="574">
        <v>4504.6961279999996</v>
      </c>
      <c r="D54" s="345">
        <f t="shared" si="5"/>
        <v>-4.0759098098369972E-2</v>
      </c>
      <c r="E54" s="286">
        <v>28225.863310999997</v>
      </c>
      <c r="F54" s="574">
        <v>28343.240714</v>
      </c>
      <c r="G54" s="345">
        <f t="shared" si="1"/>
        <v>4.1585053291977037E-3</v>
      </c>
      <c r="H54" s="345">
        <f t="shared" si="6"/>
        <v>0.16320836546228049</v>
      </c>
    </row>
    <row r="55" spans="1:8" ht="15">
      <c r="A55" s="575" t="s">
        <v>385</v>
      </c>
      <c r="B55" s="286">
        <v>4199.3382550000006</v>
      </c>
      <c r="C55" s="574">
        <v>3900.9392760000001</v>
      </c>
      <c r="D55" s="345">
        <f t="shared" si="5"/>
        <v>-7.1058571822526506E-2</v>
      </c>
      <c r="E55" s="286">
        <v>25140.648454000002</v>
      </c>
      <c r="F55" s="574">
        <v>26368.564044999999</v>
      </c>
      <c r="G55" s="345">
        <f t="shared" si="1"/>
        <v>4.8841842454729223E-2</v>
      </c>
      <c r="H55" s="345">
        <f t="shared" si="6"/>
        <v>0.15183762085632579</v>
      </c>
    </row>
    <row r="56" spans="1:8" ht="15">
      <c r="A56" s="575" t="s">
        <v>383</v>
      </c>
      <c r="B56" s="286">
        <v>2452.5879169999998</v>
      </c>
      <c r="C56" s="574">
        <v>2433.8441769999995</v>
      </c>
      <c r="D56" s="345">
        <f t="shared" si="5"/>
        <v>-7.6424334761168167E-3</v>
      </c>
      <c r="E56" s="286">
        <v>15017.663200999998</v>
      </c>
      <c r="F56" s="574">
        <v>16680.442266000002</v>
      </c>
      <c r="G56" s="345">
        <f t="shared" si="1"/>
        <v>0.11072155785790172</v>
      </c>
      <c r="H56" s="345">
        <f t="shared" si="6"/>
        <v>9.6050686119216022E-2</v>
      </c>
    </row>
    <row r="57" spans="1:8" ht="15">
      <c r="A57" s="575" t="s">
        <v>34</v>
      </c>
      <c r="B57" s="286">
        <v>1674.738732</v>
      </c>
      <c r="C57" s="574">
        <v>1796.9630829999999</v>
      </c>
      <c r="D57" s="345">
        <f t="shared" si="5"/>
        <v>7.2981145455468965E-2</v>
      </c>
      <c r="E57" s="286">
        <v>13022.098374999998</v>
      </c>
      <c r="F57" s="574">
        <v>14227.397421</v>
      </c>
      <c r="G57" s="345">
        <f t="shared" si="1"/>
        <v>9.2557974244300789E-2</v>
      </c>
      <c r="H57" s="345">
        <f t="shared" si="6"/>
        <v>8.19253627802949E-2</v>
      </c>
    </row>
    <row r="58" spans="1:8" ht="15">
      <c r="A58" s="575" t="s">
        <v>386</v>
      </c>
      <c r="B58" s="286">
        <v>1906.64284</v>
      </c>
      <c r="C58" s="574">
        <v>1541.4416699999999</v>
      </c>
      <c r="D58" s="345">
        <f t="shared" si="5"/>
        <v>-0.19154146877345946</v>
      </c>
      <c r="E58" s="286">
        <v>11456.603840000002</v>
      </c>
      <c r="F58" s="574">
        <v>10114.620158</v>
      </c>
      <c r="G58" s="345">
        <f t="shared" si="1"/>
        <v>-0.11713625614901257</v>
      </c>
      <c r="H58" s="345">
        <f t="shared" si="6"/>
        <v>5.824283256514183E-2</v>
      </c>
    </row>
    <row r="59" spans="1:8" ht="15">
      <c r="A59" s="575" t="s">
        <v>42</v>
      </c>
      <c r="B59" s="286">
        <v>885.65991700000006</v>
      </c>
      <c r="C59" s="574">
        <v>922.33787899999993</v>
      </c>
      <c r="D59" s="345">
        <f t="shared" si="5"/>
        <v>4.1413144363853904E-2</v>
      </c>
      <c r="E59" s="286">
        <v>6870.1966359999997</v>
      </c>
      <c r="F59" s="574">
        <v>7895.8106130000006</v>
      </c>
      <c r="G59" s="345">
        <f t="shared" si="1"/>
        <v>0.14928451561717448</v>
      </c>
      <c r="H59" s="345">
        <f t="shared" si="6"/>
        <v>4.5466302077127291E-2</v>
      </c>
    </row>
    <row r="60" spans="1:8" ht="15">
      <c r="A60" s="575" t="s">
        <v>39</v>
      </c>
      <c r="B60" s="286">
        <v>1018.037999</v>
      </c>
      <c r="C60" s="574">
        <v>985.64644499999997</v>
      </c>
      <c r="D60" s="345">
        <f t="shared" si="5"/>
        <v>-3.1817627664014192E-2</v>
      </c>
      <c r="E60" s="286">
        <v>7593.1200819999995</v>
      </c>
      <c r="F60" s="574">
        <v>7839.4390919999996</v>
      </c>
      <c r="G60" s="345">
        <f t="shared" si="1"/>
        <v>3.2439762224216073E-2</v>
      </c>
      <c r="H60" s="345">
        <f t="shared" si="6"/>
        <v>4.5141698977084171E-2</v>
      </c>
    </row>
    <row r="61" spans="1:8" ht="15">
      <c r="A61" s="575" t="s">
        <v>45</v>
      </c>
      <c r="B61" s="286">
        <v>372.567094</v>
      </c>
      <c r="C61" s="574">
        <v>634.79179299999998</v>
      </c>
      <c r="D61" s="345">
        <f t="shared" si="5"/>
        <v>0.70383215056561066</v>
      </c>
      <c r="E61" s="286">
        <v>2002.186598</v>
      </c>
      <c r="F61" s="574">
        <v>4134.3574269999999</v>
      </c>
      <c r="G61" s="345">
        <f t="shared" si="1"/>
        <v>1.064921137285527</v>
      </c>
      <c r="H61" s="345">
        <f t="shared" si="6"/>
        <v>2.3806794879465368E-2</v>
      </c>
    </row>
    <row r="62" spans="1:8" ht="15">
      <c r="A62" s="575" t="s">
        <v>36</v>
      </c>
      <c r="B62" s="286">
        <v>348.51914199999999</v>
      </c>
      <c r="C62" s="574">
        <v>366.15526900000003</v>
      </c>
      <c r="D62" s="345">
        <f t="shared" si="5"/>
        <v>5.0603036891442965E-2</v>
      </c>
      <c r="E62" s="286">
        <v>348.51914199999999</v>
      </c>
      <c r="F62" s="574">
        <v>726.68237199999999</v>
      </c>
      <c r="G62" s="345">
        <f t="shared" si="1"/>
        <v>1.0850572735542889</v>
      </c>
      <c r="H62" s="345">
        <f t="shared" si="6"/>
        <v>4.1844418336323365E-3</v>
      </c>
    </row>
    <row r="63" spans="1:8" ht="15.75" thickBot="1">
      <c r="A63" s="575" t="s">
        <v>43</v>
      </c>
      <c r="B63" s="286">
        <v>0</v>
      </c>
      <c r="C63" s="574">
        <v>0</v>
      </c>
      <c r="D63" s="345" t="s">
        <v>64</v>
      </c>
      <c r="E63" s="286">
        <v>179.78562600000001</v>
      </c>
      <c r="F63" s="574">
        <v>529.44700699999999</v>
      </c>
      <c r="G63" s="345" t="s">
        <v>64</v>
      </c>
      <c r="H63" s="345">
        <f t="shared" si="6"/>
        <v>3.048705032825858E-3</v>
      </c>
    </row>
    <row r="64" spans="1:8" ht="15">
      <c r="A64" s="568" t="s">
        <v>372</v>
      </c>
      <c r="B64" s="287">
        <f>+SUM(B65:B80)</f>
        <v>374145.16772499995</v>
      </c>
      <c r="C64" s="288">
        <f>+SUM(C65:C80)</f>
        <v>313387.96019999991</v>
      </c>
      <c r="D64" s="347">
        <f t="shared" ref="D64:D84" si="7">+C64/B64-1</f>
        <v>-0.1623893952564881</v>
      </c>
      <c r="E64" s="287">
        <f>+SUM(E65:E80)</f>
        <v>2443570.5944539998</v>
      </c>
      <c r="F64" s="288">
        <f>+SUM(F65:F80)</f>
        <v>2166435.2408269998</v>
      </c>
      <c r="G64" s="347">
        <f t="shared" ref="G64:G85" si="8">+F64/E64-1</f>
        <v>-0.1134140974915947</v>
      </c>
      <c r="H64" s="577">
        <f>SUM(H65:H80)</f>
        <v>1.0000000000000004</v>
      </c>
    </row>
    <row r="65" spans="1:8" ht="15">
      <c r="A65" s="575" t="s">
        <v>383</v>
      </c>
      <c r="B65" s="286">
        <v>56215.702863999999</v>
      </c>
      <c r="C65" s="574">
        <v>47991.605935</v>
      </c>
      <c r="D65" s="345">
        <f t="shared" si="7"/>
        <v>-0.14629536784225872</v>
      </c>
      <c r="E65" s="286">
        <v>396765.08470399992</v>
      </c>
      <c r="F65" s="574">
        <v>372487.49399600003</v>
      </c>
      <c r="G65" s="345">
        <f t="shared" si="8"/>
        <v>-6.1188828462846678E-2</v>
      </c>
      <c r="H65" s="345">
        <f t="shared" ref="H65:H80" si="9">(F65/$F$64)</f>
        <v>0.1719356697012597</v>
      </c>
    </row>
    <row r="66" spans="1:8" ht="15">
      <c r="A66" s="575" t="s">
        <v>385</v>
      </c>
      <c r="B66" s="286">
        <v>63409.84102900001</v>
      </c>
      <c r="C66" s="574">
        <v>57385.752940999999</v>
      </c>
      <c r="D66" s="345">
        <f t="shared" si="7"/>
        <v>-9.5002415874926083E-2</v>
      </c>
      <c r="E66" s="286">
        <v>415306.46401900001</v>
      </c>
      <c r="F66" s="574">
        <v>368537.32245300006</v>
      </c>
      <c r="G66" s="345">
        <f t="shared" si="8"/>
        <v>-0.11261356520533305</v>
      </c>
      <c r="H66" s="345">
        <f t="shared" si="9"/>
        <v>0.17011231884887415</v>
      </c>
    </row>
    <row r="67" spans="1:8" ht="15">
      <c r="A67" s="575" t="s">
        <v>38</v>
      </c>
      <c r="B67" s="286">
        <v>57610.465031000007</v>
      </c>
      <c r="C67" s="574">
        <v>52763.364688999995</v>
      </c>
      <c r="D67" s="345">
        <f t="shared" si="7"/>
        <v>-8.4135761434867784E-2</v>
      </c>
      <c r="E67" s="286">
        <v>365602.50324200001</v>
      </c>
      <c r="F67" s="574">
        <v>365115.41925700003</v>
      </c>
      <c r="G67" s="345">
        <f t="shared" si="8"/>
        <v>-1.3322774890235367E-3</v>
      </c>
      <c r="H67" s="345">
        <f t="shared" si="9"/>
        <v>0.16853281020189803</v>
      </c>
    </row>
    <row r="68" spans="1:8" ht="15">
      <c r="A68" s="575" t="s">
        <v>41</v>
      </c>
      <c r="B68" s="286">
        <v>65268.990370999993</v>
      </c>
      <c r="C68" s="574">
        <v>44081.163725000006</v>
      </c>
      <c r="D68" s="345">
        <f t="shared" si="7"/>
        <v>-0.32462317136460661</v>
      </c>
      <c r="E68" s="286">
        <v>408437.88795499998</v>
      </c>
      <c r="F68" s="574">
        <v>287419.29201999999</v>
      </c>
      <c r="G68" s="345">
        <f t="shared" si="8"/>
        <v>-0.29629620440191218</v>
      </c>
      <c r="H68" s="345">
        <f t="shared" si="9"/>
        <v>0.13266922851120283</v>
      </c>
    </row>
    <row r="69" spans="1:8" ht="15">
      <c r="A69" s="575" t="s">
        <v>45</v>
      </c>
      <c r="B69" s="286">
        <v>42145.203601999994</v>
      </c>
      <c r="C69" s="574">
        <v>41909.294645999995</v>
      </c>
      <c r="D69" s="345">
        <f t="shared" si="7"/>
        <v>-5.5975279708651016E-3</v>
      </c>
      <c r="E69" s="286">
        <v>275749.72710600001</v>
      </c>
      <c r="F69" s="574">
        <v>285739.34201600001</v>
      </c>
      <c r="G69" s="345">
        <f t="shared" si="8"/>
        <v>3.622710714835975E-2</v>
      </c>
      <c r="H69" s="345">
        <f t="shared" si="9"/>
        <v>0.13189378414418881</v>
      </c>
    </row>
    <row r="70" spans="1:8" ht="15">
      <c r="A70" s="575" t="s">
        <v>34</v>
      </c>
      <c r="B70" s="286">
        <v>25681.522345000005</v>
      </c>
      <c r="C70" s="574">
        <v>8687.8888330000009</v>
      </c>
      <c r="D70" s="345">
        <f t="shared" si="7"/>
        <v>-0.66170662641066269</v>
      </c>
      <c r="E70" s="286">
        <v>181066.23757500001</v>
      </c>
      <c r="F70" s="574">
        <v>80125.913377000004</v>
      </c>
      <c r="G70" s="345">
        <f t="shared" si="8"/>
        <v>-0.55747733840324143</v>
      </c>
      <c r="H70" s="345">
        <f t="shared" si="9"/>
        <v>3.6985141243554225E-2</v>
      </c>
    </row>
    <row r="71" spans="1:8" ht="15">
      <c r="A71" s="575" t="s">
        <v>42</v>
      </c>
      <c r="B71" s="286">
        <v>12985.157097000001</v>
      </c>
      <c r="C71" s="574">
        <v>10495.288288</v>
      </c>
      <c r="D71" s="345">
        <f t="shared" si="7"/>
        <v>-0.19174729965918114</v>
      </c>
      <c r="E71" s="286">
        <v>77246.795683000004</v>
      </c>
      <c r="F71" s="574">
        <v>80113.627999999997</v>
      </c>
      <c r="G71" s="345">
        <f t="shared" si="8"/>
        <v>3.711263738064563E-2</v>
      </c>
      <c r="H71" s="345">
        <f t="shared" si="9"/>
        <v>3.6979470463847322E-2</v>
      </c>
    </row>
    <row r="72" spans="1:8" ht="15">
      <c r="A72" s="575" t="s">
        <v>36</v>
      </c>
      <c r="B72" s="286">
        <v>11806.764771000002</v>
      </c>
      <c r="C72" s="574">
        <v>11899.984134999999</v>
      </c>
      <c r="D72" s="345">
        <f t="shared" si="7"/>
        <v>7.8954197706186946E-3</v>
      </c>
      <c r="E72" s="286">
        <v>72298.645164999994</v>
      </c>
      <c r="F72" s="574">
        <v>75523.558957000001</v>
      </c>
      <c r="G72" s="345">
        <f t="shared" si="8"/>
        <v>4.4605452628332154E-2</v>
      </c>
      <c r="H72" s="345">
        <f t="shared" si="9"/>
        <v>3.4860750754853016E-2</v>
      </c>
    </row>
    <row r="73" spans="1:8" ht="15">
      <c r="A73" s="575" t="s">
        <v>39</v>
      </c>
      <c r="B73" s="286">
        <v>10243.016518</v>
      </c>
      <c r="C73" s="574">
        <v>9691.9622420000014</v>
      </c>
      <c r="D73" s="345">
        <f t="shared" si="7"/>
        <v>-5.3798046213401451E-2</v>
      </c>
      <c r="E73" s="286">
        <v>64190.218779000003</v>
      </c>
      <c r="F73" s="574">
        <v>66683.814455999993</v>
      </c>
      <c r="G73" s="345">
        <f t="shared" si="8"/>
        <v>3.8846972707557992E-2</v>
      </c>
      <c r="H73" s="345">
        <f t="shared" si="9"/>
        <v>3.0780432850854376E-2</v>
      </c>
    </row>
    <row r="74" spans="1:8" ht="15">
      <c r="A74" s="575" t="s">
        <v>37</v>
      </c>
      <c r="B74" s="286">
        <v>6834.7648750000008</v>
      </c>
      <c r="C74" s="574">
        <v>10313.482409</v>
      </c>
      <c r="D74" s="345">
        <f t="shared" si="7"/>
        <v>0.5089739877847661</v>
      </c>
      <c r="E74" s="286">
        <v>38058.529951000004</v>
      </c>
      <c r="F74" s="574">
        <v>62805.200420000001</v>
      </c>
      <c r="G74" s="345">
        <f t="shared" si="8"/>
        <v>0.65022665092059784</v>
      </c>
      <c r="H74" s="345">
        <f t="shared" si="9"/>
        <v>2.8990112068166499E-2</v>
      </c>
    </row>
    <row r="75" spans="1:8" ht="15">
      <c r="A75" s="575" t="s">
        <v>35</v>
      </c>
      <c r="B75" s="286">
        <v>7537.8022629999996</v>
      </c>
      <c r="C75" s="574">
        <v>6118.1496749999997</v>
      </c>
      <c r="D75" s="345">
        <f t="shared" si="7"/>
        <v>-0.18833773273258925</v>
      </c>
      <c r="E75" s="286">
        <v>51948.209520000004</v>
      </c>
      <c r="F75" s="574">
        <v>43368.87687</v>
      </c>
      <c r="G75" s="345">
        <f t="shared" si="8"/>
        <v>-0.16515165256459841</v>
      </c>
      <c r="H75" s="345">
        <f t="shared" si="9"/>
        <v>2.0018542928356663E-2</v>
      </c>
    </row>
    <row r="76" spans="1:8" ht="15">
      <c r="A76" s="575" t="s">
        <v>386</v>
      </c>
      <c r="B76" s="286">
        <v>6456.2634760000001</v>
      </c>
      <c r="C76" s="574">
        <v>6463.7961930000001</v>
      </c>
      <c r="D76" s="345">
        <f t="shared" si="7"/>
        <v>1.1667301106903505E-3</v>
      </c>
      <c r="E76" s="286">
        <v>43381.567314</v>
      </c>
      <c r="F76" s="574">
        <v>41720.490663999997</v>
      </c>
      <c r="G76" s="345">
        <f t="shared" si="8"/>
        <v>-3.828991788095093E-2</v>
      </c>
      <c r="H76" s="345">
        <f t="shared" si="9"/>
        <v>1.9257668024304252E-2</v>
      </c>
    </row>
    <row r="77" spans="1:8" ht="15">
      <c r="A77" s="575" t="s">
        <v>40</v>
      </c>
      <c r="B77" s="286">
        <v>4090.6051230000003</v>
      </c>
      <c r="C77" s="574">
        <v>3165.5677840000003</v>
      </c>
      <c r="D77" s="345">
        <f t="shared" si="7"/>
        <v>-0.22613704114309352</v>
      </c>
      <c r="E77" s="286">
        <v>24851.876407999996</v>
      </c>
      <c r="F77" s="574">
        <v>18691.089746000001</v>
      </c>
      <c r="G77" s="345">
        <f t="shared" si="8"/>
        <v>-0.24790026156804779</v>
      </c>
      <c r="H77" s="345">
        <f t="shared" si="9"/>
        <v>8.6275783341047373E-3</v>
      </c>
    </row>
    <row r="78" spans="1:8" ht="15">
      <c r="A78" s="575" t="s">
        <v>44</v>
      </c>
      <c r="B78" s="286">
        <v>3760.019264</v>
      </c>
      <c r="C78" s="574">
        <v>2307.7625470000003</v>
      </c>
      <c r="D78" s="345">
        <f t="shared" si="7"/>
        <v>-0.38623650971805223</v>
      </c>
      <c r="E78" s="286">
        <v>27477.093558</v>
      </c>
      <c r="F78" s="574">
        <v>16538.614122999999</v>
      </c>
      <c r="G78" s="345">
        <f t="shared" si="8"/>
        <v>-0.39809448593645902</v>
      </c>
      <c r="H78" s="345">
        <f t="shared" si="9"/>
        <v>7.6340219228924035E-3</v>
      </c>
    </row>
    <row r="79" spans="1:8" ht="15">
      <c r="A79" s="575" t="s">
        <v>43</v>
      </c>
      <c r="B79" s="286">
        <v>12.610557</v>
      </c>
      <c r="C79" s="574">
        <v>2.5090940000000002</v>
      </c>
      <c r="D79" s="345">
        <f t="shared" si="7"/>
        <v>-0.80103226209595657</v>
      </c>
      <c r="E79" s="286">
        <v>664.69671300000005</v>
      </c>
      <c r="F79" s="574">
        <v>1017.7292150000001</v>
      </c>
      <c r="G79" s="345">
        <f t="shared" si="8"/>
        <v>0.53111817028046593</v>
      </c>
      <c r="H79" s="345">
        <f t="shared" si="9"/>
        <v>4.6977135333687578E-4</v>
      </c>
    </row>
    <row r="80" spans="1:8" ht="15.75" thickBot="1">
      <c r="A80" s="575" t="s">
        <v>384</v>
      </c>
      <c r="B80" s="286">
        <v>86.438539000000006</v>
      </c>
      <c r="C80" s="574">
        <v>110.387064</v>
      </c>
      <c r="D80" s="345">
        <f t="shared" si="7"/>
        <v>0.2770584195089183</v>
      </c>
      <c r="E80" s="286">
        <v>525.05676200000005</v>
      </c>
      <c r="F80" s="574">
        <v>547.45525699999996</v>
      </c>
      <c r="G80" s="345">
        <f t="shared" si="8"/>
        <v>4.2659187769873652E-2</v>
      </c>
      <c r="H80" s="345">
        <f t="shared" si="9"/>
        <v>2.5269864830624629E-4</v>
      </c>
    </row>
    <row r="81" spans="1:8" ht="15">
      <c r="A81" s="568" t="s">
        <v>373</v>
      </c>
      <c r="B81" s="287">
        <f>+B82</f>
        <v>687599.8522640001</v>
      </c>
      <c r="C81" s="288">
        <f>+C82</f>
        <v>840537.49836899992</v>
      </c>
      <c r="D81" s="347">
        <f t="shared" si="7"/>
        <v>0.22242245341012712</v>
      </c>
      <c r="E81" s="287">
        <f>+E82</f>
        <v>5718066.2735049995</v>
      </c>
      <c r="F81" s="288">
        <f>+F82</f>
        <v>5307842.5424779998</v>
      </c>
      <c r="G81" s="347">
        <f t="shared" si="8"/>
        <v>-7.1741688781712054E-2</v>
      </c>
      <c r="H81" s="577">
        <f>SUM(H82)</f>
        <v>1</v>
      </c>
    </row>
    <row r="82" spans="1:8" ht="15.75" thickBot="1">
      <c r="A82" s="575" t="s">
        <v>39</v>
      </c>
      <c r="B82" s="286">
        <v>687599.8522640001</v>
      </c>
      <c r="C82" s="574">
        <v>840537.49836899992</v>
      </c>
      <c r="D82" s="345">
        <f t="shared" si="7"/>
        <v>0.22242245341012712</v>
      </c>
      <c r="E82" s="286">
        <v>5718066.2735049995</v>
      </c>
      <c r="F82" s="574">
        <v>5307842.5424779998</v>
      </c>
      <c r="G82" s="345">
        <f t="shared" si="8"/>
        <v>-7.1741688781712054E-2</v>
      </c>
      <c r="H82" s="398">
        <f>(F82/$F$81)</f>
        <v>1</v>
      </c>
    </row>
    <row r="83" spans="1:8" ht="15">
      <c r="A83" s="568" t="s">
        <v>374</v>
      </c>
      <c r="B83" s="287">
        <f>+B84</f>
        <v>1623.1500999999998</v>
      </c>
      <c r="C83" s="288">
        <f>+C84</f>
        <v>1549.8516</v>
      </c>
      <c r="D83" s="347">
        <f t="shared" si="7"/>
        <v>-4.5158177299807312E-2</v>
      </c>
      <c r="E83" s="287">
        <f>+E84</f>
        <v>10503.331107</v>
      </c>
      <c r="F83" s="288">
        <f>+F84</f>
        <v>11667.612999999999</v>
      </c>
      <c r="G83" s="347">
        <f t="shared" si="8"/>
        <v>0.1108488232103868</v>
      </c>
      <c r="H83" s="577">
        <f>SUM(H84)</f>
        <v>1</v>
      </c>
    </row>
    <row r="84" spans="1:8" ht="15.75" thickBot="1">
      <c r="A84" s="575" t="s">
        <v>43</v>
      </c>
      <c r="B84" s="286">
        <v>1623.1500999999998</v>
      </c>
      <c r="C84" s="574">
        <v>1549.8516</v>
      </c>
      <c r="D84" s="345">
        <f t="shared" si="7"/>
        <v>-4.5158177299807312E-2</v>
      </c>
      <c r="E84" s="286">
        <v>10503.331107</v>
      </c>
      <c r="F84" s="574">
        <v>11667.612999999999</v>
      </c>
      <c r="G84" s="345">
        <f t="shared" si="8"/>
        <v>0.1108488232103868</v>
      </c>
      <c r="H84" s="398">
        <f>(F84/$F$83)</f>
        <v>1</v>
      </c>
    </row>
    <row r="85" spans="1:8" ht="15">
      <c r="A85" s="568" t="s">
        <v>375</v>
      </c>
      <c r="B85" s="287">
        <f>SUM(B86:B92)</f>
        <v>1957.4078250000002</v>
      </c>
      <c r="C85" s="288">
        <f>SUM(C86:C92)</f>
        <v>2410.8864509999999</v>
      </c>
      <c r="D85" s="347">
        <f t="shared" ref="D85:D92" si="10">(C85-B85)/B85</f>
        <v>0.23167304238195716</v>
      </c>
      <c r="E85" s="287">
        <f>SUM(E86:E92)</f>
        <v>15026.513345999998</v>
      </c>
      <c r="F85" s="288">
        <f>SUM(F86:F92)</f>
        <v>15608.072338000002</v>
      </c>
      <c r="G85" s="347">
        <f t="shared" si="8"/>
        <v>3.8702191160986388E-2</v>
      </c>
      <c r="H85" s="577">
        <f>SUM(H86:H92)</f>
        <v>0.99999999999999989</v>
      </c>
    </row>
    <row r="86" spans="1:8" ht="15">
      <c r="A86" s="575" t="s">
        <v>34</v>
      </c>
      <c r="B86" s="151">
        <v>792.034447</v>
      </c>
      <c r="C86" s="563">
        <v>1074.394818</v>
      </c>
      <c r="D86" s="345">
        <f t="shared" si="10"/>
        <v>0.35650011444514862</v>
      </c>
      <c r="E86" s="151">
        <v>6891.9840809999996</v>
      </c>
      <c r="F86" s="563">
        <v>7798.7045070000004</v>
      </c>
      <c r="G86" s="345">
        <f t="shared" ref="G86:G92" si="11">(F86-E86)/E86</f>
        <v>0.13156159610113888</v>
      </c>
      <c r="H86" s="345">
        <f t="shared" ref="H86:H92" si="12">(F86/$F$85)</f>
        <v>0.49965840355653529</v>
      </c>
    </row>
    <row r="87" spans="1:8" ht="15">
      <c r="A87" s="575" t="s">
        <v>37</v>
      </c>
      <c r="B87" s="286">
        <v>302.91256499999997</v>
      </c>
      <c r="C87" s="574">
        <v>625.70296499999995</v>
      </c>
      <c r="D87" s="345">
        <f t="shared" si="10"/>
        <v>1.0656223521133896</v>
      </c>
      <c r="E87" s="286">
        <v>2343.616055</v>
      </c>
      <c r="F87" s="574">
        <v>3067.0647650000001</v>
      </c>
      <c r="G87" s="345">
        <f t="shared" si="11"/>
        <v>0.30868909114040016</v>
      </c>
      <c r="H87" s="345">
        <f t="shared" si="12"/>
        <v>0.19650503268957875</v>
      </c>
    </row>
    <row r="88" spans="1:8" ht="15">
      <c r="A88" s="575" t="s">
        <v>35</v>
      </c>
      <c r="B88" s="286">
        <v>298.46936399999998</v>
      </c>
      <c r="C88" s="576">
        <v>238.21324799999999</v>
      </c>
      <c r="D88" s="345">
        <f t="shared" si="10"/>
        <v>-0.20188375514479937</v>
      </c>
      <c r="E88" s="286">
        <v>1616.8925509999999</v>
      </c>
      <c r="F88" s="576">
        <v>1692.3781980000001</v>
      </c>
      <c r="G88" s="345">
        <f t="shared" si="11"/>
        <v>4.6685629761430078E-2</v>
      </c>
      <c r="H88" s="345">
        <f t="shared" si="12"/>
        <v>0.1084296741680055</v>
      </c>
    </row>
    <row r="89" spans="1:8" ht="15">
      <c r="A89" s="575" t="s">
        <v>384</v>
      </c>
      <c r="B89" s="286">
        <v>200.27643599999999</v>
      </c>
      <c r="C89" s="574">
        <v>188.324904</v>
      </c>
      <c r="D89" s="345">
        <f t="shared" si="10"/>
        <v>-5.9675178162247641E-2</v>
      </c>
      <c r="E89" s="286">
        <v>1153.438735</v>
      </c>
      <c r="F89" s="574">
        <v>1263.3080210000001</v>
      </c>
      <c r="G89" s="345">
        <f t="shared" si="11"/>
        <v>9.5253681592373532E-2</v>
      </c>
      <c r="H89" s="345">
        <f t="shared" si="12"/>
        <v>8.0939400692313729E-2</v>
      </c>
    </row>
    <row r="90" spans="1:8" ht="15">
      <c r="A90" s="575" t="s">
        <v>383</v>
      </c>
      <c r="B90" s="286">
        <v>169.341138</v>
      </c>
      <c r="C90" s="574">
        <v>166.08788999999999</v>
      </c>
      <c r="D90" s="345">
        <f t="shared" si="10"/>
        <v>-1.9211209032975872E-2</v>
      </c>
      <c r="E90" s="286">
        <v>2187.1199580000002</v>
      </c>
      <c r="F90" s="574">
        <v>936.83040300000005</v>
      </c>
      <c r="G90" s="345">
        <f t="shared" si="11"/>
        <v>-0.57166025595748327</v>
      </c>
      <c r="H90" s="345">
        <f t="shared" si="12"/>
        <v>6.0022172034605283E-2</v>
      </c>
    </row>
    <row r="91" spans="1:8" ht="17.25" customHeight="1">
      <c r="A91" s="575" t="s">
        <v>36</v>
      </c>
      <c r="B91" s="286">
        <v>137.313075</v>
      </c>
      <c r="C91" s="574">
        <v>94.232405999999997</v>
      </c>
      <c r="D91" s="345">
        <f t="shared" si="10"/>
        <v>-0.31374047227476337</v>
      </c>
      <c r="E91" s="286">
        <v>342.305136</v>
      </c>
      <c r="F91" s="574">
        <v>732.70273099999997</v>
      </c>
      <c r="G91" s="345">
        <f t="shared" si="11"/>
        <v>1.1404958732491819</v>
      </c>
      <c r="H91" s="345">
        <f t="shared" si="12"/>
        <v>4.6943832340918507E-2</v>
      </c>
    </row>
    <row r="92" spans="1:8" ht="18.75" customHeight="1" thickBot="1">
      <c r="A92" s="573" t="s">
        <v>385</v>
      </c>
      <c r="B92" s="289">
        <v>57.0608</v>
      </c>
      <c r="C92" s="290">
        <v>23.930219999999998</v>
      </c>
      <c r="D92" s="344">
        <f t="shared" si="10"/>
        <v>-0.58061891876734995</v>
      </c>
      <c r="E92" s="289">
        <v>491.15683000000001</v>
      </c>
      <c r="F92" s="290">
        <v>117.083713</v>
      </c>
      <c r="G92" s="344">
        <f t="shared" si="11"/>
        <v>-0.76161644133096962</v>
      </c>
      <c r="H92" s="344">
        <f t="shared" si="12"/>
        <v>7.5014845180428578E-3</v>
      </c>
    </row>
    <row r="93" spans="1:8" ht="63" customHeight="1" thickBot="1">
      <c r="A93" s="702" t="s">
        <v>582</v>
      </c>
      <c r="B93" s="703"/>
      <c r="C93" s="703"/>
      <c r="D93" s="703"/>
      <c r="E93" s="703"/>
      <c r="F93" s="703"/>
      <c r="G93" s="703"/>
      <c r="H93" s="704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showGridLines="0" view="pageBreakPreview" zoomScale="80" zoomScaleNormal="100" zoomScaleSheetLayoutView="80" workbookViewId="0">
      <selection activeCell="A45" sqref="A45:F45"/>
    </sheetView>
  </sheetViews>
  <sheetFormatPr baseColWidth="10" defaultColWidth="11.42578125" defaultRowHeight="15"/>
  <cols>
    <col min="1" max="1" width="55.28515625" bestFit="1" customWidth="1"/>
    <col min="2" max="3" width="10.5703125" bestFit="1" customWidth="1"/>
    <col min="4" max="4" width="8.5703125" bestFit="1" customWidth="1"/>
    <col min="5" max="5" width="7.42578125" customWidth="1"/>
    <col min="6" max="7" width="11.5703125" bestFit="1" customWidth="1"/>
    <col min="8" max="8" width="8.5703125" bestFit="1" customWidth="1"/>
    <col min="9" max="9" width="9.5703125" bestFit="1" customWidth="1"/>
  </cols>
  <sheetData>
    <row r="1" spans="1:9">
      <c r="A1" s="169" t="s">
        <v>221</v>
      </c>
      <c r="B1" s="291"/>
      <c r="C1" s="291"/>
      <c r="D1" s="348"/>
      <c r="E1" s="291"/>
      <c r="F1" s="493"/>
      <c r="G1" s="493"/>
      <c r="H1" s="493"/>
      <c r="I1" s="492"/>
    </row>
    <row r="2" spans="1:9" ht="15.75">
      <c r="A2" s="171" t="s">
        <v>387</v>
      </c>
      <c r="B2" s="291"/>
      <c r="C2" s="291"/>
      <c r="D2" s="348"/>
      <c r="E2" s="291"/>
      <c r="F2" s="493"/>
      <c r="G2" s="493"/>
      <c r="H2" s="493"/>
      <c r="I2" s="492"/>
    </row>
    <row r="3" spans="1:9">
      <c r="A3" s="496"/>
      <c r="B3" s="494"/>
      <c r="C3" s="494"/>
      <c r="D3" s="495"/>
      <c r="E3" s="494"/>
      <c r="F3" s="493"/>
      <c r="G3" s="493"/>
      <c r="H3" s="493"/>
      <c r="I3" s="492"/>
    </row>
    <row r="4" spans="1:9">
      <c r="A4" s="491"/>
      <c r="B4" s="710" t="s">
        <v>534</v>
      </c>
      <c r="C4" s="711"/>
      <c r="D4" s="712"/>
      <c r="E4" s="490"/>
      <c r="F4" s="710" t="s">
        <v>536</v>
      </c>
      <c r="G4" s="711"/>
      <c r="H4" s="711"/>
      <c r="I4" s="712"/>
    </row>
    <row r="5" spans="1:9">
      <c r="A5" s="489" t="s">
        <v>214</v>
      </c>
      <c r="B5" s="368">
        <v>2018</v>
      </c>
      <c r="C5" s="488">
        <v>2019</v>
      </c>
      <c r="D5" s="330" t="s">
        <v>464</v>
      </c>
      <c r="E5" s="487"/>
      <c r="F5" s="368">
        <v>2018</v>
      </c>
      <c r="G5" s="488">
        <v>2019</v>
      </c>
      <c r="H5" s="487" t="s">
        <v>464</v>
      </c>
      <c r="I5" s="330" t="s">
        <v>465</v>
      </c>
    </row>
    <row r="6" spans="1:9">
      <c r="A6" s="477" t="s">
        <v>215</v>
      </c>
      <c r="B6" s="369">
        <f>SUM(B7:B39)</f>
        <v>5339183.6680000015</v>
      </c>
      <c r="C6" s="485">
        <f>SUM(C7:C39)</f>
        <v>3950963.4870460001</v>
      </c>
      <c r="D6" s="473">
        <f t="shared" ref="D6:D38" si="0">(C6-B6)/B6</f>
        <v>-0.26000607345167676</v>
      </c>
      <c r="E6" s="486"/>
      <c r="F6" s="369">
        <f>SUM(F7:F39)</f>
        <v>38223847.55749999</v>
      </c>
      <c r="G6" s="485">
        <f>SUM(G7:G39)</f>
        <v>25449305.252657995</v>
      </c>
      <c r="H6" s="474">
        <f t="shared" ref="H6:H38" si="1">G6/F6-1</f>
        <v>-0.33420346514372468</v>
      </c>
      <c r="I6" s="484">
        <f>SUM(I7:I39)</f>
        <v>1.0000000000000004</v>
      </c>
    </row>
    <row r="7" spans="1:9">
      <c r="A7" s="464" t="s">
        <v>174</v>
      </c>
      <c r="B7" s="370">
        <v>2624711.0350000001</v>
      </c>
      <c r="C7" s="374">
        <v>1310335.3419999999</v>
      </c>
      <c r="D7" s="469">
        <f t="shared" si="0"/>
        <v>-0.50076967539400008</v>
      </c>
      <c r="E7" s="170"/>
      <c r="F7" s="370">
        <v>20029163.670000002</v>
      </c>
      <c r="G7" s="374">
        <v>7416189.6100000003</v>
      </c>
      <c r="H7" s="470">
        <f t="shared" si="1"/>
        <v>-0.62973044046227022</v>
      </c>
      <c r="I7" s="469">
        <f t="shared" ref="I7:I39" si="2">G7/$G$6</f>
        <v>0.29141029730960666</v>
      </c>
    </row>
    <row r="8" spans="1:9">
      <c r="A8" s="464" t="s">
        <v>175</v>
      </c>
      <c r="B8" s="370">
        <v>909168</v>
      </c>
      <c r="C8" s="374">
        <v>1050650</v>
      </c>
      <c r="D8" s="469">
        <f t="shared" si="0"/>
        <v>0.15561700367808809</v>
      </c>
      <c r="E8" s="170"/>
      <c r="F8" s="370">
        <v>6077067</v>
      </c>
      <c r="G8" s="374">
        <v>6549120</v>
      </c>
      <c r="H8" s="470">
        <f t="shared" si="1"/>
        <v>7.7677767910079076E-2</v>
      </c>
      <c r="I8" s="469">
        <f t="shared" si="2"/>
        <v>0.25733983442695324</v>
      </c>
    </row>
    <row r="9" spans="1:9">
      <c r="A9" s="464" t="s">
        <v>479</v>
      </c>
      <c r="B9" s="370">
        <v>680883.74</v>
      </c>
      <c r="C9" s="371">
        <v>476527.61</v>
      </c>
      <c r="D9" s="469">
        <f t="shared" si="0"/>
        <v>-0.30013366158516286</v>
      </c>
      <c r="E9" s="170"/>
      <c r="F9" s="370">
        <v>5037833.9360000007</v>
      </c>
      <c r="G9" s="374">
        <v>3909943.7779999995</v>
      </c>
      <c r="H9" s="470">
        <f t="shared" si="1"/>
        <v>-0.22388394939741441</v>
      </c>
      <c r="I9" s="469">
        <f t="shared" si="2"/>
        <v>0.15363656253805336</v>
      </c>
    </row>
    <row r="10" spans="1:9">
      <c r="A10" s="464" t="s">
        <v>177</v>
      </c>
      <c r="B10" s="370">
        <v>137290.21999999997</v>
      </c>
      <c r="C10" s="374">
        <v>174931.54999999996</v>
      </c>
      <c r="D10" s="469">
        <f t="shared" si="0"/>
        <v>0.27417342619161073</v>
      </c>
      <c r="E10" s="170"/>
      <c r="F10" s="370">
        <v>830873.89299999992</v>
      </c>
      <c r="G10" s="374">
        <v>1183838.8319999999</v>
      </c>
      <c r="H10" s="470">
        <f t="shared" si="1"/>
        <v>0.4248116855923405</v>
      </c>
      <c r="I10" s="469">
        <f t="shared" si="2"/>
        <v>4.6517530449140906E-2</v>
      </c>
    </row>
    <row r="11" spans="1:9">
      <c r="A11" s="464" t="s">
        <v>176</v>
      </c>
      <c r="B11" s="370">
        <v>203950.845</v>
      </c>
      <c r="C11" s="374">
        <v>182525.75</v>
      </c>
      <c r="D11" s="469">
        <f t="shared" si="0"/>
        <v>-0.10505028797502654</v>
      </c>
      <c r="E11" s="170"/>
      <c r="F11" s="370">
        <v>1170267.2550000001</v>
      </c>
      <c r="G11" s="374">
        <v>1148374.1070000001</v>
      </c>
      <c r="H11" s="470">
        <f t="shared" si="1"/>
        <v>-1.8707819010111537E-2</v>
      </c>
      <c r="I11" s="469">
        <f t="shared" si="2"/>
        <v>4.5123986513543851E-2</v>
      </c>
    </row>
    <row r="12" spans="1:9">
      <c r="A12" s="464" t="s">
        <v>453</v>
      </c>
      <c r="B12" s="370">
        <v>111941.22</v>
      </c>
      <c r="C12" s="374">
        <v>142159.98000000001</v>
      </c>
      <c r="D12" s="469">
        <f t="shared" si="0"/>
        <v>0.26995203375485821</v>
      </c>
      <c r="E12" s="170"/>
      <c r="F12" s="370">
        <v>852507.13</v>
      </c>
      <c r="G12" s="374">
        <v>1063320.25</v>
      </c>
      <c r="H12" s="470">
        <f t="shared" si="1"/>
        <v>0.24728604909146035</v>
      </c>
      <c r="I12" s="469">
        <f t="shared" si="2"/>
        <v>4.1781896969031951E-2</v>
      </c>
    </row>
    <row r="13" spans="1:9">
      <c r="A13" s="464" t="s">
        <v>181</v>
      </c>
      <c r="B13" s="370">
        <v>132383</v>
      </c>
      <c r="C13" s="374">
        <v>132224</v>
      </c>
      <c r="D13" s="469">
        <f t="shared" si="0"/>
        <v>-1.2010605591352365E-3</v>
      </c>
      <c r="E13" s="170"/>
      <c r="F13" s="399">
        <v>811443.5</v>
      </c>
      <c r="G13" s="374">
        <v>1004505</v>
      </c>
      <c r="H13" s="470">
        <f t="shared" si="1"/>
        <v>0.23792352763932434</v>
      </c>
      <c r="I13" s="469">
        <f t="shared" si="2"/>
        <v>3.9470822092288228E-2</v>
      </c>
    </row>
    <row r="14" spans="1:9">
      <c r="A14" s="464" t="s">
        <v>179</v>
      </c>
      <c r="B14" s="370">
        <v>72053.41</v>
      </c>
      <c r="C14" s="374">
        <v>103592.55804600001</v>
      </c>
      <c r="D14" s="469">
        <f t="shared" si="0"/>
        <v>0.43771902045996158</v>
      </c>
      <c r="E14" s="170"/>
      <c r="F14" s="370">
        <v>640188.13450000016</v>
      </c>
      <c r="G14" s="374">
        <v>756708.82595800015</v>
      </c>
      <c r="H14" s="470">
        <f t="shared" si="1"/>
        <v>0.18201007669254121</v>
      </c>
      <c r="I14" s="469">
        <f t="shared" si="2"/>
        <v>2.9733967919574836E-2</v>
      </c>
    </row>
    <row r="15" spans="1:9">
      <c r="A15" s="464" t="s">
        <v>178</v>
      </c>
      <c r="B15" s="370">
        <v>119159.49699999999</v>
      </c>
      <c r="C15" s="374">
        <v>117226</v>
      </c>
      <c r="D15" s="469">
        <f t="shared" si="0"/>
        <v>-1.6226125895781422E-2</v>
      </c>
      <c r="E15" s="170"/>
      <c r="F15" s="370">
        <v>890895.09699999995</v>
      </c>
      <c r="G15" s="374">
        <v>727744</v>
      </c>
      <c r="H15" s="470">
        <f t="shared" si="1"/>
        <v>-0.1831316588781271</v>
      </c>
      <c r="I15" s="469">
        <f t="shared" si="2"/>
        <v>2.8595829739752616E-2</v>
      </c>
    </row>
    <row r="16" spans="1:9">
      <c r="A16" s="482" t="s">
        <v>180</v>
      </c>
      <c r="B16" s="480">
        <v>102405.82</v>
      </c>
      <c r="C16" s="455">
        <v>118553.23000000001</v>
      </c>
      <c r="D16" s="469">
        <f t="shared" si="0"/>
        <v>0.15768058885715677</v>
      </c>
      <c r="E16" s="481"/>
      <c r="F16" s="480">
        <v>637038.63000000012</v>
      </c>
      <c r="G16" s="455">
        <v>712136.41</v>
      </c>
      <c r="H16" s="470">
        <f t="shared" si="1"/>
        <v>0.11788575521707356</v>
      </c>
      <c r="I16" s="479">
        <f t="shared" si="2"/>
        <v>2.7982548165067199E-2</v>
      </c>
    </row>
    <row r="17" spans="1:9">
      <c r="A17" s="464" t="s">
        <v>182</v>
      </c>
      <c r="B17" s="370">
        <v>67047.3</v>
      </c>
      <c r="C17" s="374">
        <v>66959.08</v>
      </c>
      <c r="D17" s="469">
        <f t="shared" si="0"/>
        <v>-1.3157875112047937E-3</v>
      </c>
      <c r="E17" s="170"/>
      <c r="F17" s="370">
        <v>474523.81999999995</v>
      </c>
      <c r="G17" s="374">
        <v>439961.73000000004</v>
      </c>
      <c r="H17" s="470">
        <f t="shared" si="1"/>
        <v>-7.2835310986074209E-2</v>
      </c>
      <c r="I17" s="469">
        <f t="shared" si="2"/>
        <v>1.7287769769434049E-2</v>
      </c>
    </row>
    <row r="18" spans="1:9">
      <c r="A18" s="464" t="s">
        <v>432</v>
      </c>
      <c r="B18" s="370">
        <v>34046.831000000006</v>
      </c>
      <c r="C18" s="374">
        <v>31630.620000000003</v>
      </c>
      <c r="D18" s="469">
        <f t="shared" si="0"/>
        <v>-7.0967280332198984E-2</v>
      </c>
      <c r="E18" s="170"/>
      <c r="F18" s="370">
        <v>266985.34100000001</v>
      </c>
      <c r="G18" s="374">
        <v>233968.9</v>
      </c>
      <c r="H18" s="470">
        <f t="shared" si="1"/>
        <v>-0.12366387186778172</v>
      </c>
      <c r="I18" s="469">
        <f t="shared" si="2"/>
        <v>9.1935279834628753E-3</v>
      </c>
    </row>
    <row r="19" spans="1:9">
      <c r="A19" s="464" t="s">
        <v>183</v>
      </c>
      <c r="B19" s="370">
        <v>54878.754999999997</v>
      </c>
      <c r="C19" s="374">
        <v>17501.491999999998</v>
      </c>
      <c r="D19" s="469">
        <f t="shared" si="0"/>
        <v>-0.68108802759829379</v>
      </c>
      <c r="E19" s="170"/>
      <c r="F19" s="370">
        <v>210801.60500000001</v>
      </c>
      <c r="G19" s="374">
        <v>73405.084000000017</v>
      </c>
      <c r="H19" s="470">
        <f t="shared" si="1"/>
        <v>-0.65178119018590963</v>
      </c>
      <c r="I19" s="469">
        <f t="shared" si="2"/>
        <v>2.8843649471465786E-3</v>
      </c>
    </row>
    <row r="20" spans="1:9">
      <c r="A20" s="464" t="s">
        <v>184</v>
      </c>
      <c r="B20" s="370">
        <v>12241.720000000001</v>
      </c>
      <c r="C20" s="374">
        <v>6679.0099999999993</v>
      </c>
      <c r="D20" s="469">
        <f t="shared" si="0"/>
        <v>-0.45440591681561099</v>
      </c>
      <c r="E20" s="170"/>
      <c r="F20" s="370">
        <v>76671.689999999988</v>
      </c>
      <c r="G20" s="374">
        <v>60348.505699999994</v>
      </c>
      <c r="H20" s="470">
        <f t="shared" si="1"/>
        <v>-0.21289715017368205</v>
      </c>
      <c r="I20" s="469">
        <f t="shared" si="2"/>
        <v>2.3713223249462591E-3</v>
      </c>
    </row>
    <row r="21" spans="1:9">
      <c r="A21" s="482" t="s">
        <v>377</v>
      </c>
      <c r="B21" s="480">
        <v>836.58</v>
      </c>
      <c r="C21" s="455">
        <v>614</v>
      </c>
      <c r="D21" s="469">
        <f t="shared" si="0"/>
        <v>-0.26605943245117025</v>
      </c>
      <c r="E21" s="481"/>
      <c r="F21" s="480">
        <v>3124.41</v>
      </c>
      <c r="G21" s="455">
        <v>33654.22</v>
      </c>
      <c r="H21" s="470">
        <f t="shared" si="1"/>
        <v>9.7713840373062446</v>
      </c>
      <c r="I21" s="635">
        <f t="shared" si="2"/>
        <v>1.3224023078777392E-3</v>
      </c>
    </row>
    <row r="22" spans="1:9">
      <c r="A22" s="464" t="s">
        <v>188</v>
      </c>
      <c r="B22" s="370">
        <v>1656</v>
      </c>
      <c r="C22" s="374">
        <v>4383</v>
      </c>
      <c r="D22" s="469">
        <f t="shared" si="0"/>
        <v>1.6467391304347827</v>
      </c>
      <c r="E22" s="170"/>
      <c r="F22" s="370">
        <v>10253</v>
      </c>
      <c r="G22" s="374">
        <v>29554</v>
      </c>
      <c r="H22" s="470">
        <f t="shared" si="1"/>
        <v>1.8824734224129522</v>
      </c>
      <c r="I22" s="636">
        <f t="shared" si="2"/>
        <v>1.1612890688602708E-3</v>
      </c>
    </row>
    <row r="23" spans="1:9">
      <c r="A23" s="464" t="s">
        <v>185</v>
      </c>
      <c r="B23" s="370">
        <v>6440.65</v>
      </c>
      <c r="C23" s="374">
        <v>3591.49</v>
      </c>
      <c r="D23" s="469">
        <f t="shared" si="0"/>
        <v>-0.44237149977098583</v>
      </c>
      <c r="E23" s="170"/>
      <c r="F23" s="370">
        <v>40768.629999999997</v>
      </c>
      <c r="G23" s="374">
        <v>26555.590000000004</v>
      </c>
      <c r="H23" s="470">
        <f t="shared" si="1"/>
        <v>-0.34862687316203644</v>
      </c>
      <c r="I23" s="636">
        <f t="shared" si="2"/>
        <v>1.0434701354853867E-3</v>
      </c>
    </row>
    <row r="24" spans="1:9">
      <c r="A24" s="483" t="s">
        <v>186</v>
      </c>
      <c r="B24" s="480">
        <v>22</v>
      </c>
      <c r="C24" s="455">
        <v>211</v>
      </c>
      <c r="D24" s="469">
        <f t="shared" si="0"/>
        <v>8.5909090909090917</v>
      </c>
      <c r="E24" s="481"/>
      <c r="F24" s="480">
        <v>14174</v>
      </c>
      <c r="G24" s="455">
        <v>17048</v>
      </c>
      <c r="H24" s="470">
        <f t="shared" si="1"/>
        <v>0.20276562720474112</v>
      </c>
      <c r="I24" s="635">
        <f t="shared" si="2"/>
        <v>6.6988076219563839E-4</v>
      </c>
    </row>
    <row r="25" spans="1:9">
      <c r="A25" s="464" t="s">
        <v>187</v>
      </c>
      <c r="B25" s="370">
        <v>2793.34</v>
      </c>
      <c r="C25" s="374">
        <v>2324.81</v>
      </c>
      <c r="D25" s="469">
        <f t="shared" si="0"/>
        <v>-0.1677311032670567</v>
      </c>
      <c r="E25" s="170"/>
      <c r="F25" s="370">
        <v>16228.79</v>
      </c>
      <c r="G25" s="374">
        <v>14883.007</v>
      </c>
      <c r="H25" s="470">
        <f t="shared" si="1"/>
        <v>-8.292565249781414E-2</v>
      </c>
      <c r="I25" s="636">
        <f t="shared" si="2"/>
        <v>5.8480995265855354E-4</v>
      </c>
    </row>
    <row r="26" spans="1:9">
      <c r="A26" s="464" t="s">
        <v>189</v>
      </c>
      <c r="B26" s="370">
        <v>1562.0350000000001</v>
      </c>
      <c r="C26" s="374">
        <v>557.66499999999996</v>
      </c>
      <c r="D26" s="469">
        <f t="shared" si="0"/>
        <v>-0.6429881532744145</v>
      </c>
      <c r="E26" s="170"/>
      <c r="F26" s="370">
        <v>10589.805</v>
      </c>
      <c r="G26" s="374">
        <v>12041.014999999999</v>
      </c>
      <c r="H26" s="470">
        <f t="shared" si="1"/>
        <v>0.13703840627849129</v>
      </c>
      <c r="I26" s="636">
        <f t="shared" si="2"/>
        <v>4.7313727744070354E-4</v>
      </c>
    </row>
    <row r="27" spans="1:9">
      <c r="A27" s="482" t="s">
        <v>191</v>
      </c>
      <c r="B27" s="480">
        <v>2135.7749999999996</v>
      </c>
      <c r="C27" s="455">
        <v>1696.04</v>
      </c>
      <c r="D27" s="469">
        <f t="shared" si="0"/>
        <v>-0.20589013355807598</v>
      </c>
      <c r="E27" s="481"/>
      <c r="F27" s="480">
        <v>12659.300000000001</v>
      </c>
      <c r="G27" s="455">
        <v>9136.4480000000003</v>
      </c>
      <c r="H27" s="470">
        <f t="shared" si="1"/>
        <v>-0.27828173753683072</v>
      </c>
      <c r="I27" s="635">
        <f t="shared" si="2"/>
        <v>3.5900579246837258E-4</v>
      </c>
    </row>
    <row r="28" spans="1:9">
      <c r="A28" s="464" t="s">
        <v>192</v>
      </c>
      <c r="B28" s="370">
        <v>1824.4250000000002</v>
      </c>
      <c r="C28" s="374">
        <v>1245.77</v>
      </c>
      <c r="D28" s="469">
        <f t="shared" si="0"/>
        <v>-0.31717116351727265</v>
      </c>
      <c r="E28" s="170"/>
      <c r="F28" s="370">
        <v>8968.4359999999979</v>
      </c>
      <c r="G28" s="374">
        <v>9125.244999999999</v>
      </c>
      <c r="H28" s="470">
        <f t="shared" si="1"/>
        <v>1.7484542455340257E-2</v>
      </c>
      <c r="I28" s="636">
        <f t="shared" si="2"/>
        <v>3.5856558398767813E-4</v>
      </c>
    </row>
    <row r="29" spans="1:9">
      <c r="A29" s="464" t="s">
        <v>480</v>
      </c>
      <c r="B29" s="370">
        <v>823.44</v>
      </c>
      <c r="C29" s="374">
        <v>101.28</v>
      </c>
      <c r="D29" s="469">
        <f t="shared" si="0"/>
        <v>-0.87700378898280384</v>
      </c>
      <c r="E29" s="170"/>
      <c r="F29" s="370">
        <v>10333.895000000002</v>
      </c>
      <c r="G29" s="374">
        <v>7433.4929999999995</v>
      </c>
      <c r="H29" s="470">
        <f t="shared" si="1"/>
        <v>-0.28066880880829559</v>
      </c>
      <c r="I29" s="636">
        <f t="shared" si="2"/>
        <v>2.9209021331628001E-4</v>
      </c>
    </row>
    <row r="30" spans="1:9">
      <c r="A30" s="464" t="s">
        <v>481</v>
      </c>
      <c r="B30" s="370">
        <v>0</v>
      </c>
      <c r="C30" s="374">
        <v>3709.0650000000001</v>
      </c>
      <c r="D30" s="469" t="s">
        <v>64</v>
      </c>
      <c r="E30" s="170"/>
      <c r="F30" s="370">
        <v>152.52500000000001</v>
      </c>
      <c r="G30" s="374">
        <v>3912.33</v>
      </c>
      <c r="H30" s="470" t="s">
        <v>64</v>
      </c>
      <c r="I30" s="636">
        <f t="shared" si="2"/>
        <v>1.537303262764466E-4</v>
      </c>
    </row>
    <row r="31" spans="1:9">
      <c r="A31" s="464" t="s">
        <v>190</v>
      </c>
      <c r="B31" s="370">
        <v>58637.544999999998</v>
      </c>
      <c r="C31" s="374">
        <v>250.23500000000001</v>
      </c>
      <c r="D31" s="469">
        <f t="shared" si="0"/>
        <v>-0.99573251233488713</v>
      </c>
      <c r="E31" s="170"/>
      <c r="F31" s="370">
        <v>86663.044999999998</v>
      </c>
      <c r="G31" s="374">
        <v>3286.855</v>
      </c>
      <c r="H31" s="470">
        <f t="shared" si="1"/>
        <v>-0.96207316509591834</v>
      </c>
      <c r="I31" s="637">
        <f t="shared" si="2"/>
        <v>1.2915303452760117E-4</v>
      </c>
    </row>
    <row r="32" spans="1:9">
      <c r="A32" s="464" t="s">
        <v>524</v>
      </c>
      <c r="B32" s="370">
        <v>0</v>
      </c>
      <c r="C32" s="478">
        <v>468</v>
      </c>
      <c r="D32" s="469" t="s">
        <v>64</v>
      </c>
      <c r="E32" s="170"/>
      <c r="F32" s="370">
        <v>0</v>
      </c>
      <c r="G32" s="374">
        <v>1248</v>
      </c>
      <c r="H32" s="470" t="s">
        <v>64</v>
      </c>
      <c r="I32" s="637">
        <f t="shared" si="2"/>
        <v>4.9038666777343775E-5</v>
      </c>
    </row>
    <row r="33" spans="1:9">
      <c r="A33" s="464" t="s">
        <v>193</v>
      </c>
      <c r="B33" s="370">
        <v>220</v>
      </c>
      <c r="C33" s="374">
        <v>189</v>
      </c>
      <c r="D33" s="469">
        <f t="shared" si="0"/>
        <v>-0.1409090909090909</v>
      </c>
      <c r="E33" s="170"/>
      <c r="F33" s="370">
        <v>1088</v>
      </c>
      <c r="G33" s="374">
        <v>1187</v>
      </c>
      <c r="H33" s="470">
        <f t="shared" si="1"/>
        <v>9.0992647058823595E-2</v>
      </c>
      <c r="I33" s="637">
        <f t="shared" si="2"/>
        <v>4.6641744763387066E-5</v>
      </c>
    </row>
    <row r="34" spans="1:9">
      <c r="A34" s="464" t="s">
        <v>197</v>
      </c>
      <c r="B34" s="370">
        <v>16</v>
      </c>
      <c r="C34" s="374">
        <v>18</v>
      </c>
      <c r="D34" s="469">
        <f t="shared" si="0"/>
        <v>0.125</v>
      </c>
      <c r="E34" s="170"/>
      <c r="F34" s="370">
        <v>248</v>
      </c>
      <c r="G34" s="374">
        <v>224</v>
      </c>
      <c r="H34" s="470">
        <f t="shared" si="1"/>
        <v>-9.6774193548387122E-2</v>
      </c>
      <c r="I34" s="638">
        <f t="shared" si="2"/>
        <v>8.8018119856770884E-6</v>
      </c>
    </row>
    <row r="35" spans="1:9">
      <c r="A35" s="464" t="s">
        <v>194</v>
      </c>
      <c r="B35" s="370">
        <v>2</v>
      </c>
      <c r="C35" s="374">
        <v>72.739999999999995</v>
      </c>
      <c r="D35" s="469" t="s">
        <v>64</v>
      </c>
      <c r="E35" s="170"/>
      <c r="F35" s="370">
        <v>2029.9</v>
      </c>
      <c r="G35" s="374">
        <v>168.86199999999999</v>
      </c>
      <c r="H35" s="470">
        <f t="shared" si="1"/>
        <v>-0.91681265086950092</v>
      </c>
      <c r="I35" s="639">
        <f t="shared" si="2"/>
        <v>6.6352302478812689E-6</v>
      </c>
    </row>
    <row r="36" spans="1:9">
      <c r="A36" s="464" t="s">
        <v>196</v>
      </c>
      <c r="B36" s="370">
        <v>0</v>
      </c>
      <c r="C36" s="374">
        <v>22</v>
      </c>
      <c r="D36" s="469" t="s">
        <v>64</v>
      </c>
      <c r="E36" s="170"/>
      <c r="F36" s="370">
        <v>50.5</v>
      </c>
      <c r="G36" s="374">
        <v>141</v>
      </c>
      <c r="H36" s="470">
        <f t="shared" si="1"/>
        <v>1.7920792079207919</v>
      </c>
      <c r="I36" s="639">
        <f t="shared" si="2"/>
        <v>5.5404262945556665E-6</v>
      </c>
    </row>
    <row r="37" spans="1:9">
      <c r="A37" s="464" t="s">
        <v>433</v>
      </c>
      <c r="B37" s="370">
        <v>50</v>
      </c>
      <c r="C37" s="374">
        <v>8</v>
      </c>
      <c r="D37" s="469">
        <f t="shared" si="0"/>
        <v>-0.84</v>
      </c>
      <c r="E37" s="170"/>
      <c r="F37" s="370">
        <v>145</v>
      </c>
      <c r="G37" s="374">
        <v>102</v>
      </c>
      <c r="H37" s="470">
        <f t="shared" si="1"/>
        <v>-0.29655172413793107</v>
      </c>
      <c r="I37" s="639">
        <f t="shared" si="2"/>
        <v>4.007967957763674E-6</v>
      </c>
    </row>
    <row r="38" spans="1:9">
      <c r="A38" s="472" t="s">
        <v>195</v>
      </c>
      <c r="B38" s="370">
        <v>2.4849999999999999</v>
      </c>
      <c r="C38" s="374">
        <v>5.17</v>
      </c>
      <c r="D38" s="469">
        <f t="shared" si="0"/>
        <v>1.0804828973843059</v>
      </c>
      <c r="E38" s="170"/>
      <c r="F38" s="370">
        <v>109.62</v>
      </c>
      <c r="G38" s="374">
        <v>33.155000000000001</v>
      </c>
      <c r="H38" s="470">
        <f t="shared" si="1"/>
        <v>-0.6975460682357234</v>
      </c>
      <c r="I38" s="639">
        <f t="shared" si="2"/>
        <v>1.3027860552907315E-6</v>
      </c>
    </row>
    <row r="39" spans="1:9">
      <c r="A39" s="464" t="s">
        <v>482</v>
      </c>
      <c r="B39" s="370">
        <v>0</v>
      </c>
      <c r="C39" s="374">
        <v>0</v>
      </c>
      <c r="D39" s="469" t="s">
        <v>54</v>
      </c>
      <c r="E39" s="170"/>
      <c r="F39" s="370">
        <v>0</v>
      </c>
      <c r="G39" s="374">
        <v>6</v>
      </c>
      <c r="H39" s="470" t="s">
        <v>64</v>
      </c>
      <c r="I39" s="639">
        <f t="shared" si="2"/>
        <v>2.35762821044922E-7</v>
      </c>
    </row>
    <row r="40" spans="1:9">
      <c r="A40" s="477" t="s">
        <v>434</v>
      </c>
      <c r="B40" s="372">
        <f>SUM(B41:B43)</f>
        <v>17043.05</v>
      </c>
      <c r="C40" s="475">
        <f>SUM(C41:C43)</f>
        <v>14843.3</v>
      </c>
      <c r="D40" s="473">
        <f>(C40-B40)/B40</f>
        <v>-0.12907020750393855</v>
      </c>
      <c r="E40" s="476"/>
      <c r="F40" s="372">
        <f>SUM(F41:F43)</f>
        <v>134250.35999999999</v>
      </c>
      <c r="G40" s="475">
        <f>SUM(G41:G43)</f>
        <v>98636.51999999999</v>
      </c>
      <c r="H40" s="474">
        <f>(G40-F40)/F40</f>
        <v>-0.26527928863654443</v>
      </c>
      <c r="I40" s="473">
        <f>SUM(I41:I43)</f>
        <v>1</v>
      </c>
    </row>
    <row r="41" spans="1:9">
      <c r="A41" s="472" t="s">
        <v>483</v>
      </c>
      <c r="B41" s="373">
        <v>8115.45</v>
      </c>
      <c r="C41" s="471">
        <v>9306.2199999999993</v>
      </c>
      <c r="D41" s="469">
        <f>(C41-B41)/B41</f>
        <v>0.14672877043170737</v>
      </c>
      <c r="E41" s="301"/>
      <c r="F41" s="373">
        <v>68883.669999999984</v>
      </c>
      <c r="G41" s="471">
        <v>67638.86</v>
      </c>
      <c r="H41" s="470">
        <f>(G41-F41)/F41</f>
        <v>-1.8071191619145489E-2</v>
      </c>
      <c r="I41" s="469">
        <f>G41/$G$40</f>
        <v>0.68573850740070719</v>
      </c>
    </row>
    <row r="42" spans="1:9">
      <c r="A42" s="472" t="s">
        <v>484</v>
      </c>
      <c r="B42" s="373">
        <v>8926.6</v>
      </c>
      <c r="C42" s="471">
        <v>5536.98</v>
      </c>
      <c r="D42" s="469">
        <f>(C42-B42)/B42</f>
        <v>-0.37972128245916703</v>
      </c>
      <c r="E42" s="301"/>
      <c r="F42" s="373">
        <v>65302.15</v>
      </c>
      <c r="G42" s="471">
        <v>30995.159999999996</v>
      </c>
      <c r="H42" s="470">
        <f>(G42-F42)/F42</f>
        <v>-0.52535774090133336</v>
      </c>
      <c r="I42" s="469">
        <f>G42/$G$40</f>
        <v>0.3142361470173522</v>
      </c>
    </row>
    <row r="43" spans="1:9" ht="12.75" customHeight="1">
      <c r="A43" s="464" t="s">
        <v>485</v>
      </c>
      <c r="B43" s="664">
        <v>1</v>
      </c>
      <c r="C43" s="467">
        <v>0.1</v>
      </c>
      <c r="D43" s="465">
        <f>(C43-B43)/B43</f>
        <v>-0.9</v>
      </c>
      <c r="E43" s="301"/>
      <c r="F43" s="468">
        <v>64.539999999999992</v>
      </c>
      <c r="G43" s="467">
        <v>2.5</v>
      </c>
      <c r="H43" s="466">
        <f>(G43-F43)/F43</f>
        <v>-0.96126433219708707</v>
      </c>
      <c r="I43" s="640">
        <f>G43/$G$40</f>
        <v>2.5345581940644299E-5</v>
      </c>
    </row>
    <row r="44" spans="1:9" ht="14.25" customHeight="1">
      <c r="A44" s="464"/>
      <c r="B44" s="455"/>
      <c r="C44" s="463"/>
      <c r="D44" s="301"/>
      <c r="E44" s="301"/>
      <c r="F44" s="463"/>
      <c r="G44" s="463"/>
      <c r="H44" s="301"/>
      <c r="I44" s="301"/>
    </row>
    <row r="45" spans="1:9" ht="28.5" customHeight="1">
      <c r="A45" s="713" t="s">
        <v>584</v>
      </c>
      <c r="B45" s="714"/>
      <c r="C45" s="714"/>
      <c r="D45" s="714"/>
      <c r="E45" s="714"/>
      <c r="F45" s="714"/>
      <c r="G45" s="462"/>
      <c r="H45" s="462"/>
      <c r="I45" s="461"/>
    </row>
    <row r="46" spans="1:9">
      <c r="A46" s="460" t="s">
        <v>466</v>
      </c>
      <c r="B46" s="458"/>
      <c r="C46" s="458"/>
      <c r="D46" s="459"/>
      <c r="E46" s="458"/>
      <c r="F46" s="457"/>
      <c r="G46" s="457"/>
      <c r="H46" s="457"/>
      <c r="I46" s="456"/>
    </row>
  </sheetData>
  <mergeCells count="3">
    <mergeCell ref="B4:D4"/>
    <mergeCell ref="F4:I4"/>
    <mergeCell ref="A45:F45"/>
  </mergeCells>
  <conditionalFormatting sqref="I40:I41 I44">
    <cfRule type="cellIs" dxfId="1" priority="1" operator="greaterThan">
      <formula>1</formula>
    </cfRule>
  </conditionalFormatting>
  <conditionalFormatting sqref="I42:I43 I6:I39">
    <cfRule type="cellIs" dxfId="0" priority="2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showGridLines="0" view="pageBreakPreview" zoomScale="110" zoomScaleNormal="100" zoomScaleSheetLayoutView="110" workbookViewId="0">
      <selection activeCell="A2" sqref="A2"/>
    </sheetView>
  </sheetViews>
  <sheetFormatPr baseColWidth="10" defaultColWidth="11.42578125" defaultRowHeight="15"/>
  <cols>
    <col min="1" max="1" width="24.28515625" customWidth="1"/>
    <col min="2" max="2" width="8.28515625" customWidth="1"/>
    <col min="3" max="3" width="7.28515625" bestFit="1" customWidth="1"/>
    <col min="4" max="4" width="8.7109375" bestFit="1" customWidth="1"/>
    <col min="6" max="6" width="8.42578125" customWidth="1"/>
    <col min="7" max="7" width="9.85546875" customWidth="1"/>
    <col min="8" max="8" width="9.42578125" customWidth="1"/>
    <col min="9" max="9" width="7.5703125" customWidth="1"/>
  </cols>
  <sheetData>
    <row r="1" spans="1:9">
      <c r="A1" s="169" t="s">
        <v>415</v>
      </c>
      <c r="B1" s="404"/>
      <c r="C1" s="404"/>
      <c r="D1" s="404"/>
      <c r="E1" s="404"/>
      <c r="F1" s="404"/>
      <c r="G1" s="404"/>
      <c r="H1" s="404"/>
      <c r="I1" s="404"/>
    </row>
    <row r="2" spans="1:9" ht="15.75" customHeight="1">
      <c r="A2" s="171" t="s">
        <v>588</v>
      </c>
      <c r="B2" s="327"/>
      <c r="C2" s="327"/>
      <c r="D2" s="327"/>
      <c r="E2" s="327"/>
      <c r="F2" s="327"/>
      <c r="G2" s="327"/>
      <c r="H2" s="327"/>
      <c r="I2" s="404"/>
    </row>
    <row r="3" spans="1:9">
      <c r="A3" s="404"/>
      <c r="B3" s="404"/>
      <c r="C3" s="404"/>
      <c r="D3" s="404"/>
      <c r="E3" s="404"/>
      <c r="F3" s="404"/>
      <c r="G3" s="404"/>
      <c r="H3" s="404"/>
      <c r="I3" s="404"/>
    </row>
    <row r="4" spans="1:9">
      <c r="A4" s="404"/>
      <c r="B4" s="715" t="s">
        <v>534</v>
      </c>
      <c r="C4" s="716"/>
      <c r="D4" s="717"/>
      <c r="E4" s="551"/>
      <c r="F4" s="715" t="s">
        <v>536</v>
      </c>
      <c r="G4" s="716"/>
      <c r="H4" s="716"/>
      <c r="I4" s="717"/>
    </row>
    <row r="5" spans="1:9">
      <c r="A5" s="391" t="s">
        <v>213</v>
      </c>
      <c r="B5" s="326">
        <v>2018</v>
      </c>
      <c r="C5" s="452">
        <v>2019</v>
      </c>
      <c r="D5" s="400" t="s">
        <v>467</v>
      </c>
      <c r="E5" s="452"/>
      <c r="F5" s="326">
        <v>2018</v>
      </c>
      <c r="G5" s="452">
        <v>2019</v>
      </c>
      <c r="H5" s="452" t="s">
        <v>467</v>
      </c>
      <c r="I5" s="400" t="s">
        <v>465</v>
      </c>
    </row>
    <row r="6" spans="1:9" ht="24.75" customHeight="1">
      <c r="A6" s="392" t="s">
        <v>411</v>
      </c>
      <c r="B6" s="361">
        <f>SUM(B7:B10)</f>
        <v>8115.45</v>
      </c>
      <c r="C6" s="550">
        <f>SUM(C7:C10)</f>
        <v>9306.2199999999993</v>
      </c>
      <c r="D6" s="435">
        <f>(C6-B6)/B6</f>
        <v>0.14672877043170737</v>
      </c>
      <c r="E6" s="517"/>
      <c r="F6" s="361">
        <f>SUM(F7:F10)</f>
        <v>68883.67</v>
      </c>
      <c r="G6" s="550">
        <f>SUM(G7:G10)</f>
        <v>67638.86</v>
      </c>
      <c r="H6" s="515">
        <f t="shared" ref="H6:H15" si="0">(G6-F6)/F6</f>
        <v>-1.8071191619145693E-2</v>
      </c>
      <c r="I6" s="549">
        <f>SUM(I7:I10)</f>
        <v>1</v>
      </c>
    </row>
    <row r="7" spans="1:9" ht="24.75" customHeight="1">
      <c r="A7" s="548" t="s">
        <v>44</v>
      </c>
      <c r="B7" s="546">
        <v>2421.12</v>
      </c>
      <c r="C7" s="545">
        <v>5361.9</v>
      </c>
      <c r="D7" s="508" t="s">
        <v>64</v>
      </c>
      <c r="E7" s="547"/>
      <c r="F7" s="546">
        <v>5569.5</v>
      </c>
      <c r="G7" s="545">
        <v>34923.360000000001</v>
      </c>
      <c r="H7" s="509">
        <f t="shared" si="0"/>
        <v>5.2704659305144093</v>
      </c>
      <c r="I7" s="508">
        <f>G7/$G$6</f>
        <v>0.5163209433157212</v>
      </c>
    </row>
    <row r="8" spans="1:9" ht="18.75" customHeight="1">
      <c r="A8" s="542" t="s">
        <v>383</v>
      </c>
      <c r="B8" s="546">
        <v>3663.71</v>
      </c>
      <c r="C8" s="545">
        <v>2156.3199999999997</v>
      </c>
      <c r="D8" s="508">
        <f t="shared" ref="D8:D12" si="1">(C8-B8)/B8</f>
        <v>-0.41143813238493232</v>
      </c>
      <c r="E8" s="547"/>
      <c r="F8" s="546">
        <v>41604.44</v>
      </c>
      <c r="G8" s="545">
        <v>23564.660000000003</v>
      </c>
      <c r="H8" s="509">
        <f t="shared" si="0"/>
        <v>-0.43360227898753106</v>
      </c>
      <c r="I8" s="508">
        <f>G8/$G$6</f>
        <v>0.34838937261804831</v>
      </c>
    </row>
    <row r="9" spans="1:9" ht="18.75" customHeight="1">
      <c r="A9" s="542" t="s">
        <v>41</v>
      </c>
      <c r="B9" s="546">
        <v>2020.62</v>
      </c>
      <c r="C9" s="545">
        <v>1641</v>
      </c>
      <c r="D9" s="508">
        <f t="shared" si="1"/>
        <v>-0.1878730290702853</v>
      </c>
      <c r="E9" s="547"/>
      <c r="F9" s="546">
        <v>15840.73</v>
      </c>
      <c r="G9" s="545">
        <v>8293.73</v>
      </c>
      <c r="H9" s="509">
        <f t="shared" si="0"/>
        <v>-0.4764300635134871</v>
      </c>
      <c r="I9" s="508">
        <f>G9/$G$6</f>
        <v>0.12261782649796285</v>
      </c>
    </row>
    <row r="10" spans="1:9" ht="18.75" customHeight="1">
      <c r="A10" s="542" t="s">
        <v>40</v>
      </c>
      <c r="B10" s="546">
        <v>10</v>
      </c>
      <c r="C10" s="545">
        <v>147</v>
      </c>
      <c r="D10" s="508" t="s">
        <v>64</v>
      </c>
      <c r="E10" s="547"/>
      <c r="F10" s="546">
        <v>5869</v>
      </c>
      <c r="G10" s="545">
        <v>857.11</v>
      </c>
      <c r="H10" s="509">
        <f t="shared" si="0"/>
        <v>-0.85395978872039535</v>
      </c>
      <c r="I10" s="508">
        <f>G10/$G$6</f>
        <v>1.2671857568267709E-2</v>
      </c>
    </row>
    <row r="11" spans="1:9" ht="18.75" customHeight="1">
      <c r="A11" s="401" t="s">
        <v>412</v>
      </c>
      <c r="B11" s="349">
        <f>SUM(B12:B13)</f>
        <v>8926.6</v>
      </c>
      <c r="C11" s="544">
        <f>SUM(C12:C13)</f>
        <v>5536.98</v>
      </c>
      <c r="D11" s="436">
        <f t="shared" si="1"/>
        <v>-0.37972128245916703</v>
      </c>
      <c r="E11" s="499"/>
      <c r="F11" s="349">
        <f>SUM(F12:F13)</f>
        <v>65302.15</v>
      </c>
      <c r="G11" s="544">
        <f>SUM(G12:G13)</f>
        <v>30995.160000000003</v>
      </c>
      <c r="H11" s="497">
        <f t="shared" si="0"/>
        <v>-0.52535774090133325</v>
      </c>
      <c r="I11" s="543">
        <f>SUM(I12:I13)</f>
        <v>1</v>
      </c>
    </row>
    <row r="12" spans="1:9" ht="24.75" customHeight="1">
      <c r="A12" s="542" t="s">
        <v>41</v>
      </c>
      <c r="B12" s="541">
        <v>8926.6</v>
      </c>
      <c r="C12" s="540">
        <v>5536.98</v>
      </c>
      <c r="D12" s="501">
        <f t="shared" si="1"/>
        <v>-0.37972128245916703</v>
      </c>
      <c r="E12" s="505"/>
      <c r="F12" s="541">
        <v>64992.15</v>
      </c>
      <c r="G12" s="540">
        <v>30995.160000000003</v>
      </c>
      <c r="H12" s="502">
        <f t="shared" si="0"/>
        <v>-0.52309378901913539</v>
      </c>
      <c r="I12" s="539">
        <f>G12/$G$11</f>
        <v>1</v>
      </c>
    </row>
    <row r="13" spans="1:9" ht="17.25" customHeight="1">
      <c r="A13" s="542" t="s">
        <v>383</v>
      </c>
      <c r="B13" s="541">
        <v>0</v>
      </c>
      <c r="C13" s="540">
        <v>0</v>
      </c>
      <c r="D13" s="501" t="s">
        <v>54</v>
      </c>
      <c r="E13" s="505"/>
      <c r="F13" s="541">
        <v>310</v>
      </c>
      <c r="G13" s="540">
        <v>0</v>
      </c>
      <c r="H13" s="502" t="s">
        <v>54</v>
      </c>
      <c r="I13" s="539">
        <f>G13/$G$11</f>
        <v>0</v>
      </c>
    </row>
    <row r="14" spans="1:9" ht="17.25" customHeight="1">
      <c r="A14" s="393" t="s">
        <v>413</v>
      </c>
      <c r="B14" s="665">
        <f>SUM(B15)</f>
        <v>1</v>
      </c>
      <c r="C14" s="428">
        <f>SUM(C15)</f>
        <v>0.1</v>
      </c>
      <c r="D14" s="538" t="s">
        <v>54</v>
      </c>
      <c r="E14" s="499"/>
      <c r="F14" s="362">
        <f>SUM(F15)</f>
        <v>64.539999999999992</v>
      </c>
      <c r="G14" s="428">
        <f>SUM(G15)</f>
        <v>2.5</v>
      </c>
      <c r="H14" s="437">
        <f t="shared" si="0"/>
        <v>-0.96126433219708707</v>
      </c>
      <c r="I14" s="538">
        <v>1</v>
      </c>
    </row>
    <row r="15" spans="1:9" ht="24.75" customHeight="1">
      <c r="A15" s="537" t="s">
        <v>438</v>
      </c>
      <c r="B15" s="666">
        <v>1</v>
      </c>
      <c r="C15" s="652">
        <v>0.1</v>
      </c>
      <c r="D15" s="582" t="s">
        <v>54</v>
      </c>
      <c r="E15" s="536"/>
      <c r="F15" s="535">
        <v>64.539999999999992</v>
      </c>
      <c r="G15" s="534">
        <v>2.5</v>
      </c>
      <c r="H15" s="533">
        <f t="shared" si="0"/>
        <v>-0.96126433219708707</v>
      </c>
      <c r="I15" s="532">
        <v>1</v>
      </c>
    </row>
    <row r="16" spans="1:9" ht="14.25" customHeight="1">
      <c r="A16" s="404"/>
      <c r="B16" s="404"/>
      <c r="C16" s="404"/>
      <c r="D16" s="404"/>
      <c r="E16" s="404"/>
      <c r="F16" s="404"/>
      <c r="G16" s="404"/>
      <c r="H16" s="404"/>
      <c r="I16" s="404"/>
    </row>
    <row r="17" spans="1:9" ht="29.25" customHeight="1">
      <c r="A17" s="718" t="s">
        <v>584</v>
      </c>
      <c r="B17" s="718"/>
      <c r="C17" s="718"/>
      <c r="D17" s="718"/>
      <c r="E17" s="718"/>
      <c r="F17" s="718"/>
      <c r="G17" s="718"/>
      <c r="H17" s="718"/>
      <c r="I17" s="718"/>
    </row>
    <row r="18" spans="1:9" ht="17.25" customHeight="1">
      <c r="A18" s="531" t="s">
        <v>466</v>
      </c>
      <c r="B18" s="531"/>
      <c r="C18" s="531"/>
      <c r="D18" s="531"/>
      <c r="E18" s="531"/>
      <c r="F18" s="530"/>
      <c r="G18" s="402"/>
      <c r="H18" s="402"/>
      <c r="I18" s="402"/>
    </row>
    <row r="19" spans="1:9">
      <c r="A19" s="404"/>
      <c r="B19" s="404"/>
      <c r="C19" s="404"/>
      <c r="D19" s="404"/>
      <c r="E19" s="404"/>
      <c r="F19" s="404"/>
      <c r="G19" s="404"/>
      <c r="H19" s="404"/>
      <c r="I19" s="404"/>
    </row>
    <row r="20" spans="1:9">
      <c r="A20" s="404"/>
      <c r="B20" s="404"/>
      <c r="C20" s="404"/>
      <c r="D20" s="404"/>
      <c r="E20" s="404"/>
      <c r="F20" s="404"/>
      <c r="G20" s="404"/>
      <c r="H20" s="404"/>
      <c r="I20" s="404"/>
    </row>
  </sheetData>
  <mergeCells count="3">
    <mergeCell ref="B4:D4"/>
    <mergeCell ref="F4:I4"/>
    <mergeCell ref="A17:I17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23"/>
  <sheetViews>
    <sheetView showGridLines="0" view="pageBreakPreview" zoomScale="91" zoomScaleNormal="100" zoomScaleSheetLayoutView="91" workbookViewId="0">
      <selection activeCell="Q42" sqref="Q42"/>
    </sheetView>
  </sheetViews>
  <sheetFormatPr baseColWidth="10" defaultColWidth="11.42578125" defaultRowHeight="15"/>
  <cols>
    <col min="1" max="1" width="28.140625" customWidth="1"/>
    <col min="2" max="2" width="9.7109375" bestFit="1" customWidth="1"/>
    <col min="3" max="3" width="11.42578125" customWidth="1"/>
    <col min="4" max="4" width="9.42578125" customWidth="1"/>
    <col min="5" max="5" width="6.28515625" customWidth="1"/>
    <col min="6" max="6" width="10.7109375" bestFit="1" customWidth="1"/>
    <col min="7" max="7" width="12.28515625" customWidth="1"/>
    <col min="8" max="8" width="9.7109375" bestFit="1" customWidth="1"/>
    <col min="9" max="9" width="7.140625" bestFit="1" customWidth="1"/>
  </cols>
  <sheetData>
    <row r="1" spans="1:9">
      <c r="A1" s="169" t="s">
        <v>414</v>
      </c>
      <c r="B1" s="404"/>
      <c r="C1" s="404"/>
      <c r="D1" s="404"/>
      <c r="E1" s="404"/>
      <c r="F1" s="404"/>
      <c r="G1" s="404"/>
      <c r="H1" s="404"/>
      <c r="I1" s="404"/>
    </row>
    <row r="2" spans="1:9" ht="15.75">
      <c r="A2" s="171" t="s">
        <v>587</v>
      </c>
      <c r="B2" s="404"/>
      <c r="C2" s="404"/>
      <c r="D2" s="404"/>
      <c r="E2" s="404"/>
      <c r="F2" s="404"/>
      <c r="G2" s="404"/>
      <c r="H2" s="404"/>
      <c r="I2" s="404"/>
    </row>
    <row r="3" spans="1:9">
      <c r="A3" s="404"/>
      <c r="B3" s="404"/>
      <c r="C3" s="404"/>
      <c r="D3" s="404"/>
      <c r="E3" s="404"/>
      <c r="F3" s="404"/>
      <c r="G3" s="404"/>
      <c r="H3" s="404"/>
      <c r="I3" s="404"/>
    </row>
    <row r="4" spans="1:9">
      <c r="A4" s="322"/>
      <c r="B4" s="719" t="s">
        <v>534</v>
      </c>
      <c r="C4" s="720"/>
      <c r="D4" s="721"/>
      <c r="E4" s="529"/>
      <c r="F4" s="719" t="s">
        <v>536</v>
      </c>
      <c r="G4" s="720"/>
      <c r="H4" s="720"/>
      <c r="I4" s="721"/>
    </row>
    <row r="5" spans="1:9">
      <c r="A5" s="528" t="s">
        <v>390</v>
      </c>
      <c r="B5" s="323">
        <v>2018</v>
      </c>
      <c r="C5" s="527">
        <v>2019</v>
      </c>
      <c r="D5" s="324" t="s">
        <v>467</v>
      </c>
      <c r="E5" s="527"/>
      <c r="F5" s="323">
        <v>2018</v>
      </c>
      <c r="G5" s="527">
        <v>2019</v>
      </c>
      <c r="H5" s="527" t="s">
        <v>467</v>
      </c>
      <c r="I5" s="324" t="s">
        <v>465</v>
      </c>
    </row>
    <row r="6" spans="1:9">
      <c r="A6" s="500" t="s">
        <v>391</v>
      </c>
      <c r="B6" s="325">
        <f>SUM(B7:B11)</f>
        <v>2624711.0349999997</v>
      </c>
      <c r="C6" s="498">
        <f>SUM(C7:C11)</f>
        <v>1310335.3419999999</v>
      </c>
      <c r="D6" s="436">
        <f t="shared" ref="D6:D32" si="0">(C6-B6)/B6</f>
        <v>-0.50076967539400008</v>
      </c>
      <c r="E6" s="499"/>
      <c r="F6" s="325">
        <f>SUM(F7:F11)</f>
        <v>20029163.670000002</v>
      </c>
      <c r="G6" s="498">
        <f>SUM(G7:G11)</f>
        <v>7416189.6100000003</v>
      </c>
      <c r="H6" s="497">
        <f t="shared" ref="H6:H32" si="1">(G6-F6)/F6</f>
        <v>-0.62973044046227022</v>
      </c>
      <c r="I6" s="436">
        <f>SUM(I7:I11)</f>
        <v>0.99999999999999989</v>
      </c>
    </row>
    <row r="7" spans="1:9">
      <c r="A7" s="506" t="s">
        <v>41</v>
      </c>
      <c r="B7" s="507">
        <v>472958</v>
      </c>
      <c r="C7" s="503">
        <v>511567.46</v>
      </c>
      <c r="D7" s="501">
        <f t="shared" si="0"/>
        <v>8.1634014013929404E-2</v>
      </c>
      <c r="E7" s="526"/>
      <c r="F7" s="507">
        <v>2512442</v>
      </c>
      <c r="G7" s="503">
        <v>2570552.46</v>
      </c>
      <c r="H7" s="502">
        <f t="shared" si="1"/>
        <v>2.312907521845279E-2</v>
      </c>
      <c r="I7" s="501">
        <f>G7/$G$6</f>
        <v>0.34661363788944438</v>
      </c>
    </row>
    <row r="8" spans="1:9">
      <c r="A8" s="506" t="s">
        <v>385</v>
      </c>
      <c r="B8" s="507">
        <v>1673901.7</v>
      </c>
      <c r="C8" s="503">
        <v>300122.82500000001</v>
      </c>
      <c r="D8" s="501">
        <f t="shared" si="0"/>
        <v>-0.82070462978799774</v>
      </c>
      <c r="E8" s="526"/>
      <c r="F8" s="507">
        <v>14267860.995999999</v>
      </c>
      <c r="G8" s="503">
        <v>1789537.28</v>
      </c>
      <c r="H8" s="502">
        <f t="shared" si="1"/>
        <v>-0.87457564378418762</v>
      </c>
      <c r="I8" s="501">
        <f>G8/$G$6</f>
        <v>0.24130144644454418</v>
      </c>
    </row>
    <row r="9" spans="1:9">
      <c r="A9" s="506" t="s">
        <v>34</v>
      </c>
      <c r="B9" s="507">
        <v>223332</v>
      </c>
      <c r="C9" s="503">
        <v>261770.8</v>
      </c>
      <c r="D9" s="501">
        <f t="shared" si="0"/>
        <v>0.17211505740332772</v>
      </c>
      <c r="E9" s="526"/>
      <c r="F9" s="507">
        <v>1448671</v>
      </c>
      <c r="G9" s="503">
        <v>1669106.46</v>
      </c>
      <c r="H9" s="502">
        <f t="shared" si="1"/>
        <v>0.15216392127681161</v>
      </c>
      <c r="I9" s="501">
        <f>G9/$G$6</f>
        <v>0.22506253855070998</v>
      </c>
    </row>
    <row r="10" spans="1:9">
      <c r="A10" s="506" t="s">
        <v>40</v>
      </c>
      <c r="B10" s="507">
        <v>211289.27</v>
      </c>
      <c r="C10" s="503">
        <v>187428.23</v>
      </c>
      <c r="D10" s="501">
        <f t="shared" si="0"/>
        <v>-0.11293067556151801</v>
      </c>
      <c r="E10" s="526"/>
      <c r="F10" s="507">
        <v>1478428.0989999999</v>
      </c>
      <c r="G10" s="503">
        <v>923460.1100000001</v>
      </c>
      <c r="H10" s="502">
        <f t="shared" si="1"/>
        <v>-0.37537705714290531</v>
      </c>
      <c r="I10" s="501">
        <f>G10/$G$6</f>
        <v>0.12451948487870446</v>
      </c>
    </row>
    <row r="11" spans="1:9">
      <c r="A11" s="506" t="s">
        <v>26</v>
      </c>
      <c r="B11" s="507">
        <v>43230.064999999478</v>
      </c>
      <c r="C11" s="503">
        <v>49446.027000000002</v>
      </c>
      <c r="D11" s="501">
        <f t="shared" si="0"/>
        <v>0.14378794017544499</v>
      </c>
      <c r="E11" s="526"/>
      <c r="F11" s="507">
        <v>321761.57500000298</v>
      </c>
      <c r="G11" s="503">
        <v>463533.29999999981</v>
      </c>
      <c r="H11" s="502">
        <f t="shared" si="1"/>
        <v>0.44061111088232185</v>
      </c>
      <c r="I11" s="501">
        <f>G11/$G$6</f>
        <v>6.2502892236596927E-2</v>
      </c>
    </row>
    <row r="12" spans="1:9">
      <c r="A12" s="500" t="s">
        <v>392</v>
      </c>
      <c r="B12" s="325">
        <f>SUM(B13)</f>
        <v>909168</v>
      </c>
      <c r="C12" s="498">
        <f>SUM(C13)</f>
        <v>1050650</v>
      </c>
      <c r="D12" s="436">
        <f t="shared" si="0"/>
        <v>0.15561700367808809</v>
      </c>
      <c r="E12" s="499"/>
      <c r="F12" s="325">
        <f>SUM(F13)</f>
        <v>6077067</v>
      </c>
      <c r="G12" s="498">
        <f>SUM(G13)</f>
        <v>6549120</v>
      </c>
      <c r="H12" s="497">
        <f t="shared" si="1"/>
        <v>7.7677767910078993E-2</v>
      </c>
      <c r="I12" s="436">
        <f>SUM(I13)</f>
        <v>1</v>
      </c>
    </row>
    <row r="13" spans="1:9">
      <c r="A13" s="506" t="s">
        <v>162</v>
      </c>
      <c r="B13" s="338">
        <v>909168</v>
      </c>
      <c r="C13" s="524">
        <v>1050650</v>
      </c>
      <c r="D13" s="438">
        <f t="shared" si="0"/>
        <v>0.15561700367808809</v>
      </c>
      <c r="E13" s="525"/>
      <c r="F13" s="338">
        <v>6077067</v>
      </c>
      <c r="G13" s="524">
        <v>6549120</v>
      </c>
      <c r="H13" s="502">
        <f t="shared" si="1"/>
        <v>7.7677767910078993E-2</v>
      </c>
      <c r="I13" s="501">
        <f>G13/$G$13</f>
        <v>1</v>
      </c>
    </row>
    <row r="14" spans="1:9">
      <c r="A14" s="500" t="s">
        <v>393</v>
      </c>
      <c r="B14" s="325">
        <f>SUM(B15:B19)</f>
        <v>680883.74</v>
      </c>
      <c r="C14" s="498">
        <f>SUM(C15:C19)</f>
        <v>476527.61000000004</v>
      </c>
      <c r="D14" s="436">
        <f t="shared" si="0"/>
        <v>-0.30013366158516275</v>
      </c>
      <c r="E14" s="499"/>
      <c r="F14" s="325">
        <f>SUM(F15:F19)</f>
        <v>5037833.9359999998</v>
      </c>
      <c r="G14" s="498">
        <f>SUM(G15:G19)</f>
        <v>3909943.7780000004</v>
      </c>
      <c r="H14" s="497">
        <f t="shared" si="1"/>
        <v>-0.22388394939741407</v>
      </c>
      <c r="I14" s="436">
        <f>SUM(I15:I19)</f>
        <v>1</v>
      </c>
    </row>
    <row r="15" spans="1:9">
      <c r="A15" s="506" t="s">
        <v>41</v>
      </c>
      <c r="B15" s="507">
        <v>384505.03</v>
      </c>
      <c r="C15" s="503">
        <v>353711.56000000006</v>
      </c>
      <c r="D15" s="501">
        <f t="shared" si="0"/>
        <v>-8.0086000435416846E-2</v>
      </c>
      <c r="E15" s="505"/>
      <c r="F15" s="507">
        <v>2879714.88</v>
      </c>
      <c r="G15" s="503">
        <v>2681288.85</v>
      </c>
      <c r="H15" s="502">
        <f t="shared" si="1"/>
        <v>-6.8904748653449963E-2</v>
      </c>
      <c r="I15" s="501">
        <f>G15/$G$14</f>
        <v>0.68576148462460063</v>
      </c>
    </row>
    <row r="16" spans="1:9">
      <c r="A16" s="506" t="s">
        <v>34</v>
      </c>
      <c r="B16" s="507">
        <v>132053.5</v>
      </c>
      <c r="C16" s="503">
        <v>50712.6</v>
      </c>
      <c r="D16" s="501">
        <f t="shared" si="0"/>
        <v>-0.61596928517608385</v>
      </c>
      <c r="E16" s="505"/>
      <c r="F16" s="507">
        <v>1162420.0460000001</v>
      </c>
      <c r="G16" s="503">
        <v>499123.56799999997</v>
      </c>
      <c r="H16" s="502">
        <f t="shared" si="1"/>
        <v>-0.57061686116173538</v>
      </c>
      <c r="I16" s="501">
        <f>G16/$G$14</f>
        <v>0.12765492199872749</v>
      </c>
    </row>
    <row r="17" spans="1:9">
      <c r="A17" s="506" t="s">
        <v>39</v>
      </c>
      <c r="B17" s="507">
        <v>71718.739999999991</v>
      </c>
      <c r="C17" s="503">
        <v>3810</v>
      </c>
      <c r="D17" s="501">
        <f t="shared" si="0"/>
        <v>-0.94687580958616957</v>
      </c>
      <c r="E17" s="505"/>
      <c r="F17" s="507">
        <v>599030.74</v>
      </c>
      <c r="G17" s="503">
        <v>298840</v>
      </c>
      <c r="H17" s="502">
        <f t="shared" si="1"/>
        <v>-0.50112743796754067</v>
      </c>
      <c r="I17" s="501">
        <f>G17/$G$14</f>
        <v>7.6430766519323581E-2</v>
      </c>
    </row>
    <row r="18" spans="1:9">
      <c r="A18" s="506" t="s">
        <v>35</v>
      </c>
      <c r="B18" s="507">
        <v>69470</v>
      </c>
      <c r="C18" s="503">
        <v>44471</v>
      </c>
      <c r="D18" s="501">
        <f t="shared" si="0"/>
        <v>-0.35985317403195621</v>
      </c>
      <c r="E18" s="505"/>
      <c r="F18" s="507">
        <v>291221</v>
      </c>
      <c r="G18" s="503">
        <v>255196.26000000004</v>
      </c>
      <c r="H18" s="502">
        <f t="shared" si="1"/>
        <v>-0.12370241157059403</v>
      </c>
      <c r="I18" s="501">
        <f>G18/$G$14</f>
        <v>6.5268524175694689E-2</v>
      </c>
    </row>
    <row r="19" spans="1:9">
      <c r="A19" s="506" t="s">
        <v>26</v>
      </c>
      <c r="B19" s="507">
        <v>23136.469999999972</v>
      </c>
      <c r="C19" s="503">
        <v>23822.450000000012</v>
      </c>
      <c r="D19" s="501">
        <f t="shared" si="0"/>
        <v>2.9649293950202448E-2</v>
      </c>
      <c r="E19" s="505"/>
      <c r="F19" s="507">
        <v>105447.26999999955</v>
      </c>
      <c r="G19" s="503">
        <v>175495.10000000009</v>
      </c>
      <c r="H19" s="502">
        <f t="shared" si="1"/>
        <v>0.66429249424855508</v>
      </c>
      <c r="I19" s="501">
        <f>G19/$G$14</f>
        <v>4.4884302681653568E-2</v>
      </c>
    </row>
    <row r="20" spans="1:9">
      <c r="A20" s="500" t="s">
        <v>397</v>
      </c>
      <c r="B20" s="325">
        <f>SUM(B21:B27)</f>
        <v>137290.21999999997</v>
      </c>
      <c r="C20" s="498">
        <f>SUM(C21:C27)</f>
        <v>174931.55</v>
      </c>
      <c r="D20" s="436">
        <f t="shared" si="0"/>
        <v>0.27417342619161089</v>
      </c>
      <c r="E20" s="499"/>
      <c r="F20" s="325">
        <f>SUM(F21:F27)</f>
        <v>830873.89300000004</v>
      </c>
      <c r="G20" s="498">
        <f>SUM(G21:G27)</f>
        <v>1183838.8319999997</v>
      </c>
      <c r="H20" s="497">
        <f t="shared" si="1"/>
        <v>0.42481168559234012</v>
      </c>
      <c r="I20" s="436">
        <f>SUM(I21:I27)</f>
        <v>0.99999999999999989</v>
      </c>
    </row>
    <row r="21" spans="1:9">
      <c r="A21" s="506" t="s">
        <v>41</v>
      </c>
      <c r="B21" s="507">
        <v>80819.209999999992</v>
      </c>
      <c r="C21" s="503">
        <v>126296.05</v>
      </c>
      <c r="D21" s="501">
        <f t="shared" si="0"/>
        <v>0.56269839806649946</v>
      </c>
      <c r="E21" s="505"/>
      <c r="F21" s="507">
        <v>511809.23</v>
      </c>
      <c r="G21" s="503">
        <v>839598.33199999994</v>
      </c>
      <c r="H21" s="502">
        <f t="shared" si="1"/>
        <v>0.64045172065380684</v>
      </c>
      <c r="I21" s="501">
        <f t="shared" ref="I21:I27" si="2">G21/$G$20</f>
        <v>0.70921675257227934</v>
      </c>
    </row>
    <row r="22" spans="1:9">
      <c r="A22" s="506" t="s">
        <v>44</v>
      </c>
      <c r="B22" s="507">
        <v>14761.61</v>
      </c>
      <c r="C22" s="503">
        <v>17171</v>
      </c>
      <c r="D22" s="501">
        <f t="shared" si="0"/>
        <v>0.1632200010703439</v>
      </c>
      <c r="E22" s="505"/>
      <c r="F22" s="507">
        <v>112092.68</v>
      </c>
      <c r="G22" s="503">
        <v>103496.67</v>
      </c>
      <c r="H22" s="502">
        <f t="shared" si="1"/>
        <v>-7.6686631098480257E-2</v>
      </c>
      <c r="I22" s="501">
        <f t="shared" si="2"/>
        <v>8.7424628422731132E-2</v>
      </c>
    </row>
    <row r="23" spans="1:9">
      <c r="A23" s="506" t="s">
        <v>39</v>
      </c>
      <c r="B23" s="507">
        <v>8240</v>
      </c>
      <c r="C23" s="503">
        <v>13084</v>
      </c>
      <c r="D23" s="501">
        <f t="shared" si="0"/>
        <v>0.5878640776699029</v>
      </c>
      <c r="E23" s="505"/>
      <c r="F23" s="507">
        <v>49509.49</v>
      </c>
      <c r="G23" s="503">
        <v>64836</v>
      </c>
      <c r="H23" s="502">
        <f t="shared" si="1"/>
        <v>0.30956711531465991</v>
      </c>
      <c r="I23" s="501">
        <f t="shared" si="2"/>
        <v>5.4767590188323889E-2</v>
      </c>
    </row>
    <row r="24" spans="1:9">
      <c r="A24" s="506" t="s">
        <v>263</v>
      </c>
      <c r="B24" s="507">
        <v>11911.400000000001</v>
      </c>
      <c r="C24" s="503">
        <v>10438.299999999999</v>
      </c>
      <c r="D24" s="501">
        <f t="shared" si="0"/>
        <v>-0.12367144080460751</v>
      </c>
      <c r="E24" s="505"/>
      <c r="F24" s="507">
        <v>24071.599999999999</v>
      </c>
      <c r="G24" s="503">
        <v>52551.600000000006</v>
      </c>
      <c r="H24" s="502">
        <f t="shared" si="1"/>
        <v>1.1831369746921687</v>
      </c>
      <c r="I24" s="501">
        <f t="shared" si="2"/>
        <v>4.4390839850402895E-2</v>
      </c>
    </row>
    <row r="25" spans="1:9">
      <c r="A25" s="506" t="s">
        <v>266</v>
      </c>
      <c r="B25" s="507">
        <v>0</v>
      </c>
      <c r="C25" s="503">
        <v>0</v>
      </c>
      <c r="D25" s="501" t="s">
        <v>54</v>
      </c>
      <c r="E25" s="505"/>
      <c r="F25" s="507">
        <v>0</v>
      </c>
      <c r="G25" s="503">
        <v>43488</v>
      </c>
      <c r="H25" s="502" t="s">
        <v>64</v>
      </c>
      <c r="I25" s="501">
        <f t="shared" si="2"/>
        <v>3.6734730120763608E-2</v>
      </c>
    </row>
    <row r="26" spans="1:9">
      <c r="A26" s="506" t="s">
        <v>35</v>
      </c>
      <c r="B26" s="507">
        <v>8088</v>
      </c>
      <c r="C26" s="503">
        <v>3202.3</v>
      </c>
      <c r="D26" s="501">
        <f t="shared" si="0"/>
        <v>-0.60406775469831853</v>
      </c>
      <c r="E26" s="505"/>
      <c r="F26" s="507">
        <v>41502.998000000007</v>
      </c>
      <c r="G26" s="503">
        <v>27413.3</v>
      </c>
      <c r="H26" s="502">
        <f t="shared" si="1"/>
        <v>-0.33948627036533613</v>
      </c>
      <c r="I26" s="501">
        <f t="shared" si="2"/>
        <v>2.3156277069985493E-2</v>
      </c>
    </row>
    <row r="27" spans="1:9">
      <c r="A27" s="506" t="s">
        <v>26</v>
      </c>
      <c r="B27" s="507">
        <v>13469.999999999971</v>
      </c>
      <c r="C27" s="503">
        <v>4739.9000000000233</v>
      </c>
      <c r="D27" s="501">
        <f t="shared" si="0"/>
        <v>-0.64811432813659742</v>
      </c>
      <c r="E27" s="505"/>
      <c r="F27" s="507">
        <v>91887.895000000135</v>
      </c>
      <c r="G27" s="503">
        <v>52454.929999999702</v>
      </c>
      <c r="H27" s="502">
        <f t="shared" si="1"/>
        <v>-0.42914210843550582</v>
      </c>
      <c r="I27" s="501">
        <f t="shared" si="2"/>
        <v>4.4309181775513608E-2</v>
      </c>
    </row>
    <row r="28" spans="1:9">
      <c r="A28" s="500" t="s">
        <v>394</v>
      </c>
      <c r="B28" s="325">
        <f>SUM(B29:B33)</f>
        <v>203950.845</v>
      </c>
      <c r="C28" s="498">
        <f>SUM(C29:C33)</f>
        <v>182525.75</v>
      </c>
      <c r="D28" s="436">
        <f t="shared" si="0"/>
        <v>-0.10505028797502654</v>
      </c>
      <c r="E28" s="499"/>
      <c r="F28" s="325">
        <f>SUM(F29:F33)</f>
        <v>1170267.2549999999</v>
      </c>
      <c r="G28" s="498">
        <f>SUM(G29:G33)</f>
        <v>1148374.1070000001</v>
      </c>
      <c r="H28" s="499">
        <f t="shared" si="1"/>
        <v>-1.8707819010111339E-2</v>
      </c>
      <c r="I28" s="436">
        <f>SUM(I29:I33)</f>
        <v>1</v>
      </c>
    </row>
    <row r="29" spans="1:9">
      <c r="A29" s="506" t="s">
        <v>43</v>
      </c>
      <c r="B29" s="507">
        <v>202731</v>
      </c>
      <c r="C29" s="503">
        <v>181503.7</v>
      </c>
      <c r="D29" s="501">
        <f t="shared" si="0"/>
        <v>-0.10470672960721344</v>
      </c>
      <c r="E29" s="505"/>
      <c r="F29" s="507">
        <v>1156325.29</v>
      </c>
      <c r="G29" s="503">
        <v>1103853.1100000001</v>
      </c>
      <c r="H29" s="502">
        <f t="shared" si="1"/>
        <v>-4.5378390020337556E-2</v>
      </c>
      <c r="I29" s="501">
        <f>G29/$G$28</f>
        <v>0.96123127757007154</v>
      </c>
    </row>
    <row r="30" spans="1:9">
      <c r="A30" s="506" t="s">
        <v>41</v>
      </c>
      <c r="B30" s="507">
        <v>0</v>
      </c>
      <c r="C30" s="503">
        <v>0</v>
      </c>
      <c r="D30" s="501" t="s">
        <v>54</v>
      </c>
      <c r="E30" s="505"/>
      <c r="F30" s="507">
        <v>0</v>
      </c>
      <c r="G30" s="503">
        <v>31289</v>
      </c>
      <c r="H30" s="502" t="s">
        <v>64</v>
      </c>
      <c r="I30" s="501">
        <f>G30/$G$28</f>
        <v>2.7246347518004425E-2</v>
      </c>
    </row>
    <row r="31" spans="1:9">
      <c r="A31" s="506" t="s">
        <v>383</v>
      </c>
      <c r="B31" s="507">
        <v>810</v>
      </c>
      <c r="C31" s="503">
        <v>930</v>
      </c>
      <c r="D31" s="501">
        <f t="shared" si="0"/>
        <v>0.14814814814814814</v>
      </c>
      <c r="E31" s="505"/>
      <c r="F31" s="507">
        <v>9120</v>
      </c>
      <c r="G31" s="503">
        <v>9430</v>
      </c>
      <c r="H31" s="502">
        <f t="shared" si="1"/>
        <v>3.399122807017544E-2</v>
      </c>
      <c r="I31" s="501">
        <f>G31/$G$28</f>
        <v>8.2116097380798923E-3</v>
      </c>
    </row>
    <row r="32" spans="1:9">
      <c r="A32" s="506" t="s">
        <v>385</v>
      </c>
      <c r="B32" s="507">
        <v>409.84500000000003</v>
      </c>
      <c r="C32" s="503">
        <v>92.05</v>
      </c>
      <c r="D32" s="501">
        <f t="shared" si="0"/>
        <v>-0.77540289621686243</v>
      </c>
      <c r="E32" s="434"/>
      <c r="F32" s="507">
        <v>4450.5649999999996</v>
      </c>
      <c r="G32" s="503">
        <v>3801.9970000000003</v>
      </c>
      <c r="H32" s="502">
        <f t="shared" si="1"/>
        <v>-0.14572711554600357</v>
      </c>
      <c r="I32" s="501">
        <f>G32/$G$28</f>
        <v>3.3107651738441715E-3</v>
      </c>
    </row>
    <row r="33" spans="1:9">
      <c r="A33" s="506" t="s">
        <v>40</v>
      </c>
      <c r="B33" s="507">
        <v>0</v>
      </c>
      <c r="C33" s="503">
        <v>0</v>
      </c>
      <c r="D33" s="501" t="s">
        <v>54</v>
      </c>
      <c r="E33" s="434"/>
      <c r="F33" s="507">
        <v>371.4</v>
      </c>
      <c r="G33" s="503">
        <v>0</v>
      </c>
      <c r="H33" s="502" t="s">
        <v>54</v>
      </c>
      <c r="I33" s="501">
        <f>G33/$G$28</f>
        <v>0</v>
      </c>
    </row>
    <row r="34" spans="1:9">
      <c r="A34" s="500" t="s">
        <v>398</v>
      </c>
      <c r="B34" s="325">
        <f>SUM(B35:B41)</f>
        <v>111941.22</v>
      </c>
      <c r="C34" s="498">
        <f>SUM(C35:C41)</f>
        <v>142159.98000000001</v>
      </c>
      <c r="D34" s="436">
        <f t="shared" ref="D34:D63" si="3">(C34-B34)/B34</f>
        <v>0.26995203375485821</v>
      </c>
      <c r="E34" s="499"/>
      <c r="F34" s="325">
        <f>SUM(F35:F41)</f>
        <v>852507.13</v>
      </c>
      <c r="G34" s="498">
        <f>SUM(G35:G41)</f>
        <v>1063320.25</v>
      </c>
      <c r="H34" s="497">
        <f t="shared" ref="H34:H50" si="4">(G34-F34)/F34</f>
        <v>0.24728604909146037</v>
      </c>
      <c r="I34" s="436">
        <f>SUM(I35:I41)</f>
        <v>1</v>
      </c>
    </row>
    <row r="35" spans="1:9">
      <c r="A35" s="506" t="s">
        <v>41</v>
      </c>
      <c r="B35" s="507">
        <v>54770.41</v>
      </c>
      <c r="C35" s="503">
        <v>80498.820000000007</v>
      </c>
      <c r="D35" s="501">
        <f t="shared" si="3"/>
        <v>0.46975018080018027</v>
      </c>
      <c r="E35" s="505"/>
      <c r="F35" s="507">
        <v>413249.45999999996</v>
      </c>
      <c r="G35" s="503">
        <v>632982.44000000006</v>
      </c>
      <c r="H35" s="502">
        <f t="shared" si="4"/>
        <v>0.53171994465522132</v>
      </c>
      <c r="I35" s="501">
        <f t="shared" ref="I35:I41" si="5">G35/$G$34</f>
        <v>0.59528861601196825</v>
      </c>
    </row>
    <row r="36" spans="1:9">
      <c r="A36" s="506" t="s">
        <v>39</v>
      </c>
      <c r="B36" s="507">
        <v>18250</v>
      </c>
      <c r="C36" s="503">
        <v>19340</v>
      </c>
      <c r="D36" s="501">
        <f t="shared" si="3"/>
        <v>5.9726027397260274E-2</v>
      </c>
      <c r="E36" s="505"/>
      <c r="F36" s="507">
        <v>129492</v>
      </c>
      <c r="G36" s="503">
        <v>147546</v>
      </c>
      <c r="H36" s="502">
        <f t="shared" si="4"/>
        <v>0.13942174033917154</v>
      </c>
      <c r="I36" s="501">
        <f t="shared" si="5"/>
        <v>0.13875970104020871</v>
      </c>
    </row>
    <row r="37" spans="1:9">
      <c r="A37" s="506" t="s">
        <v>264</v>
      </c>
      <c r="B37" s="507">
        <v>8800</v>
      </c>
      <c r="C37" s="503">
        <v>15920</v>
      </c>
      <c r="D37" s="501">
        <f t="shared" si="3"/>
        <v>0.80909090909090908</v>
      </c>
      <c r="E37" s="505"/>
      <c r="F37" s="507">
        <v>168397</v>
      </c>
      <c r="G37" s="503">
        <v>125070</v>
      </c>
      <c r="H37" s="502">
        <f t="shared" si="4"/>
        <v>-0.25729080684335232</v>
      </c>
      <c r="I37" s="501">
        <f t="shared" si="5"/>
        <v>0.11762213688679399</v>
      </c>
    </row>
    <row r="38" spans="1:9">
      <c r="A38" s="506" t="s">
        <v>263</v>
      </c>
      <c r="B38" s="507">
        <v>18505.059999999998</v>
      </c>
      <c r="C38" s="503">
        <v>11886.56</v>
      </c>
      <c r="D38" s="501">
        <f t="shared" si="3"/>
        <v>-0.35765893220556966</v>
      </c>
      <c r="E38" s="505"/>
      <c r="F38" s="507">
        <v>50732.869999999995</v>
      </c>
      <c r="G38" s="503">
        <v>65664.859999999986</v>
      </c>
      <c r="H38" s="502">
        <f t="shared" si="4"/>
        <v>0.29432574975553311</v>
      </c>
      <c r="I38" s="501">
        <f t="shared" si="5"/>
        <v>6.1754546666444081E-2</v>
      </c>
    </row>
    <row r="39" spans="1:9" ht="14.25" customHeight="1">
      <c r="A39" s="506" t="s">
        <v>36</v>
      </c>
      <c r="B39" s="507">
        <v>3304</v>
      </c>
      <c r="C39" s="503">
        <v>3536</v>
      </c>
      <c r="D39" s="501">
        <f t="shared" si="3"/>
        <v>7.0217917675544791E-2</v>
      </c>
      <c r="E39" s="505"/>
      <c r="F39" s="523">
        <v>29146</v>
      </c>
      <c r="G39" s="503">
        <v>33600</v>
      </c>
      <c r="H39" s="502">
        <f t="shared" si="4"/>
        <v>0.15281685308447129</v>
      </c>
      <c r="I39" s="501">
        <f t="shared" si="5"/>
        <v>3.1599134879637628E-2</v>
      </c>
    </row>
    <row r="40" spans="1:9" ht="14.25" customHeight="1">
      <c r="A40" s="506" t="s">
        <v>34</v>
      </c>
      <c r="B40" s="507">
        <v>94</v>
      </c>
      <c r="C40" s="503">
        <v>3618</v>
      </c>
      <c r="D40" s="501" t="s">
        <v>64</v>
      </c>
      <c r="E40" s="505"/>
      <c r="F40" s="507">
        <v>2513</v>
      </c>
      <c r="G40" s="503">
        <v>19932</v>
      </c>
      <c r="H40" s="502">
        <f t="shared" si="4"/>
        <v>6.9315559092717871</v>
      </c>
      <c r="I40" s="501">
        <f t="shared" si="5"/>
        <v>1.8745058226813605E-2</v>
      </c>
    </row>
    <row r="41" spans="1:9" ht="14.25" customHeight="1">
      <c r="A41" s="506" t="s">
        <v>26</v>
      </c>
      <c r="B41" s="507">
        <v>8217.75</v>
      </c>
      <c r="C41" s="503">
        <v>7360.6000000000058</v>
      </c>
      <c r="D41" s="501">
        <f t="shared" si="3"/>
        <v>-0.10430470627604808</v>
      </c>
      <c r="E41" s="505"/>
      <c r="F41" s="507">
        <v>58976.800000000047</v>
      </c>
      <c r="G41" s="503">
        <v>38524.949999999953</v>
      </c>
      <c r="H41" s="502">
        <f t="shared" si="4"/>
        <v>-0.34677788554143457</v>
      </c>
      <c r="I41" s="501">
        <f t="shared" si="5"/>
        <v>3.623080628813375E-2</v>
      </c>
    </row>
    <row r="42" spans="1:9" ht="14.25" customHeight="1">
      <c r="A42" s="500" t="s">
        <v>396</v>
      </c>
      <c r="B42" s="325">
        <f>SUM(B43:B44)</f>
        <v>132383</v>
      </c>
      <c r="C42" s="498">
        <f>SUM(C43:C44)</f>
        <v>132224</v>
      </c>
      <c r="D42" s="436">
        <f t="shared" si="3"/>
        <v>-1.2010605591352365E-3</v>
      </c>
      <c r="E42" s="499"/>
      <c r="F42" s="325">
        <f>SUM(F43:F44)</f>
        <v>811443.5</v>
      </c>
      <c r="G42" s="498">
        <f>SUM(G43:G44)</f>
        <v>1004505</v>
      </c>
      <c r="H42" s="497">
        <f t="shared" si="4"/>
        <v>0.23792352763932423</v>
      </c>
      <c r="I42" s="436">
        <f>SUM(I43:I44)</f>
        <v>1</v>
      </c>
    </row>
    <row r="43" spans="1:9" ht="14.25" customHeight="1">
      <c r="A43" s="506" t="s">
        <v>162</v>
      </c>
      <c r="B43" s="507">
        <v>131073</v>
      </c>
      <c r="C43" s="503">
        <v>130699</v>
      </c>
      <c r="D43" s="501">
        <f t="shared" si="3"/>
        <v>-2.8533717851884064E-3</v>
      </c>
      <c r="E43" s="505"/>
      <c r="F43" s="507">
        <v>801967</v>
      </c>
      <c r="G43" s="503">
        <v>992020</v>
      </c>
      <c r="H43" s="502">
        <f t="shared" si="4"/>
        <v>0.23698356665548581</v>
      </c>
      <c r="I43" s="501">
        <f>G43/$G$42</f>
        <v>0.98757099267798565</v>
      </c>
    </row>
    <row r="44" spans="1:9" ht="14.25" customHeight="1">
      <c r="A44" s="506" t="s">
        <v>34</v>
      </c>
      <c r="B44" s="507">
        <v>1310</v>
      </c>
      <c r="C44" s="503">
        <v>1525</v>
      </c>
      <c r="D44" s="501">
        <f t="shared" si="3"/>
        <v>0.16412213740458015</v>
      </c>
      <c r="E44" s="505"/>
      <c r="F44" s="507">
        <v>9476.5</v>
      </c>
      <c r="G44" s="503">
        <v>12485</v>
      </c>
      <c r="H44" s="502">
        <f t="shared" si="4"/>
        <v>0.31746952988972721</v>
      </c>
      <c r="I44" s="501">
        <f>G44/$G$42</f>
        <v>1.2429007322014326E-2</v>
      </c>
    </row>
    <row r="45" spans="1:9" ht="14.25" customHeight="1">
      <c r="A45" s="500" t="s">
        <v>399</v>
      </c>
      <c r="B45" s="325">
        <f>SUM(B46:B52)</f>
        <v>72053.409999999989</v>
      </c>
      <c r="C45" s="498">
        <f>SUM(C46:C52)</f>
        <v>103592.55804599999</v>
      </c>
      <c r="D45" s="436">
        <f t="shared" si="3"/>
        <v>0.43771902045996169</v>
      </c>
      <c r="E45" s="499"/>
      <c r="F45" s="325">
        <f>SUM(F46:F52)</f>
        <v>640188.13449999993</v>
      </c>
      <c r="G45" s="498">
        <f>SUM(G46:G52)</f>
        <v>756708.82595800003</v>
      </c>
      <c r="H45" s="497">
        <f t="shared" si="4"/>
        <v>0.18201007669254157</v>
      </c>
      <c r="I45" s="436">
        <f>SUM(I46:I52)</f>
        <v>1</v>
      </c>
    </row>
    <row r="46" spans="1:9" ht="14.25" customHeight="1">
      <c r="A46" s="506" t="s">
        <v>41</v>
      </c>
      <c r="B46" s="507">
        <v>42906</v>
      </c>
      <c r="C46" s="503">
        <v>69243.5</v>
      </c>
      <c r="D46" s="501">
        <f t="shared" si="3"/>
        <v>0.61384188691558295</v>
      </c>
      <c r="E46" s="505"/>
      <c r="F46" s="507">
        <v>369276.13</v>
      </c>
      <c r="G46" s="503">
        <v>486407.79</v>
      </c>
      <c r="H46" s="502">
        <f t="shared" si="4"/>
        <v>0.31719261139353894</v>
      </c>
      <c r="I46" s="501">
        <f t="shared" ref="I46:I52" si="6">G46/$G$45</f>
        <v>0.64279386378796821</v>
      </c>
    </row>
    <row r="47" spans="1:9" ht="14.25" customHeight="1">
      <c r="A47" s="506" t="s">
        <v>385</v>
      </c>
      <c r="B47" s="522">
        <v>14674.9</v>
      </c>
      <c r="C47" s="503">
        <v>10829.76</v>
      </c>
      <c r="D47" s="501">
        <f t="shared" si="3"/>
        <v>-0.26202154699520946</v>
      </c>
      <c r="E47" s="505"/>
      <c r="F47" s="507">
        <v>96121.884499999986</v>
      </c>
      <c r="G47" s="503">
        <v>82611.170000000013</v>
      </c>
      <c r="H47" s="502">
        <f t="shared" si="4"/>
        <v>-0.14055815249856005</v>
      </c>
      <c r="I47" s="501">
        <f t="shared" si="6"/>
        <v>0.10917167497737791</v>
      </c>
    </row>
    <row r="48" spans="1:9" ht="14.25" customHeight="1">
      <c r="A48" s="506" t="s">
        <v>388</v>
      </c>
      <c r="B48" s="507">
        <v>5031</v>
      </c>
      <c r="C48" s="503">
        <v>5511.38</v>
      </c>
      <c r="D48" s="501">
        <f t="shared" si="3"/>
        <v>9.5483999204929462E-2</v>
      </c>
      <c r="E48" s="505"/>
      <c r="F48" s="507">
        <v>40411.68</v>
      </c>
      <c r="G48" s="503">
        <v>51510.3</v>
      </c>
      <c r="H48" s="502">
        <f t="shared" si="4"/>
        <v>0.27463891627371101</v>
      </c>
      <c r="I48" s="501">
        <f t="shared" si="6"/>
        <v>6.8071493595687232E-2</v>
      </c>
    </row>
    <row r="49" spans="1:9" ht="14.25" customHeight="1">
      <c r="A49" s="506" t="s">
        <v>37</v>
      </c>
      <c r="B49" s="507">
        <v>6960</v>
      </c>
      <c r="C49" s="503">
        <v>6380.78</v>
      </c>
      <c r="D49" s="501">
        <f t="shared" si="3"/>
        <v>-8.3221264367816128E-2</v>
      </c>
      <c r="E49" s="505"/>
      <c r="F49" s="507">
        <v>58763.57</v>
      </c>
      <c r="G49" s="503">
        <v>47854.34</v>
      </c>
      <c r="H49" s="502">
        <f t="shared" si="4"/>
        <v>-0.1856461409679501</v>
      </c>
      <c r="I49" s="501">
        <f t="shared" si="6"/>
        <v>6.3240097588945096E-2</v>
      </c>
    </row>
    <row r="50" spans="1:9">
      <c r="A50" s="506" t="s">
        <v>263</v>
      </c>
      <c r="B50" s="507">
        <v>0</v>
      </c>
      <c r="C50" s="503">
        <v>6450.5</v>
      </c>
      <c r="D50" s="501" t="s">
        <v>64</v>
      </c>
      <c r="E50" s="505"/>
      <c r="F50" s="507">
        <v>12860.099999999999</v>
      </c>
      <c r="G50" s="503">
        <v>42767.8</v>
      </c>
      <c r="H50" s="502">
        <f t="shared" si="4"/>
        <v>2.3256195519474971</v>
      </c>
      <c r="I50" s="501">
        <f t="shared" si="6"/>
        <v>5.6518172555811798E-2</v>
      </c>
    </row>
    <row r="51" spans="1:9" ht="14.25" customHeight="1">
      <c r="A51" s="506" t="s">
        <v>42</v>
      </c>
      <c r="B51" s="507">
        <v>0</v>
      </c>
      <c r="C51" s="503">
        <v>3139.86</v>
      </c>
      <c r="D51" s="501" t="s">
        <v>64</v>
      </c>
      <c r="E51" s="505"/>
      <c r="F51" s="507">
        <v>0</v>
      </c>
      <c r="G51" s="503">
        <v>28624.09</v>
      </c>
      <c r="H51" s="502" t="s">
        <v>64</v>
      </c>
      <c r="I51" s="501">
        <f t="shared" si="6"/>
        <v>3.782708621610386E-2</v>
      </c>
    </row>
    <row r="52" spans="1:9" ht="14.25" customHeight="1">
      <c r="A52" s="506" t="s">
        <v>26</v>
      </c>
      <c r="B52" s="507">
        <v>2481.5099999999948</v>
      </c>
      <c r="C52" s="503">
        <v>2036.7780459999922</v>
      </c>
      <c r="D52" s="501">
        <f t="shared" si="3"/>
        <v>-0.17921827999887308</v>
      </c>
      <c r="E52" s="503"/>
      <c r="F52" s="507">
        <v>62754.770000000019</v>
      </c>
      <c r="G52" s="503">
        <v>16933.33595800004</v>
      </c>
      <c r="H52" s="502">
        <f t="shared" ref="H52:H63" si="7">(G52-F52)/F52</f>
        <v>-0.73016655215213067</v>
      </c>
      <c r="I52" s="501">
        <f t="shared" si="6"/>
        <v>2.2377611278105933E-2</v>
      </c>
    </row>
    <row r="53" spans="1:9" ht="14.25" customHeight="1">
      <c r="A53" s="500" t="s">
        <v>395</v>
      </c>
      <c r="B53" s="325">
        <f>SUM(B54:B57)</f>
        <v>119159.49699999999</v>
      </c>
      <c r="C53" s="498">
        <f>SUM(C54:C57)</f>
        <v>117226</v>
      </c>
      <c r="D53" s="436">
        <f t="shared" si="3"/>
        <v>-1.6226125895781422E-2</v>
      </c>
      <c r="E53" s="499"/>
      <c r="F53" s="325">
        <f>SUM(F54:F57)</f>
        <v>890895.09699999995</v>
      </c>
      <c r="G53" s="498">
        <f>SUM(G54:G57)</f>
        <v>727744</v>
      </c>
      <c r="H53" s="497">
        <f t="shared" si="7"/>
        <v>-0.1831316588781271</v>
      </c>
      <c r="I53" s="436">
        <f>SUM(I54:I57)</f>
        <v>0.99999999999999989</v>
      </c>
    </row>
    <row r="54" spans="1:9" ht="14.25" customHeight="1">
      <c r="A54" s="506" t="s">
        <v>39</v>
      </c>
      <c r="B54" s="507">
        <v>71577.496999999988</v>
      </c>
      <c r="C54" s="503">
        <v>69472</v>
      </c>
      <c r="D54" s="501">
        <f t="shared" si="3"/>
        <v>-2.9415627651802199E-2</v>
      </c>
      <c r="E54" s="505"/>
      <c r="F54" s="507">
        <v>522084.09699999995</v>
      </c>
      <c r="G54" s="503">
        <v>369165</v>
      </c>
      <c r="H54" s="502">
        <f t="shared" si="7"/>
        <v>-0.29290127371950953</v>
      </c>
      <c r="I54" s="501">
        <f>G54/$G$53</f>
        <v>0.50727316199102979</v>
      </c>
    </row>
    <row r="55" spans="1:9" ht="14.25" customHeight="1">
      <c r="A55" s="506" t="s">
        <v>41</v>
      </c>
      <c r="B55" s="507">
        <v>42522</v>
      </c>
      <c r="C55" s="503">
        <v>43894</v>
      </c>
      <c r="D55" s="501">
        <f t="shared" si="3"/>
        <v>3.2265650721979212E-2</v>
      </c>
      <c r="E55" s="505"/>
      <c r="F55" s="507">
        <v>327391</v>
      </c>
      <c r="G55" s="503">
        <v>331919</v>
      </c>
      <c r="H55" s="502">
        <f t="shared" si="7"/>
        <v>1.3830557345803641E-2</v>
      </c>
      <c r="I55" s="501">
        <f>G55/$G$53</f>
        <v>0.45609307668630727</v>
      </c>
    </row>
    <row r="56" spans="1:9" ht="14.25" customHeight="1">
      <c r="A56" s="506" t="s">
        <v>44</v>
      </c>
      <c r="B56" s="507">
        <v>4200</v>
      </c>
      <c r="C56" s="503">
        <v>3000</v>
      </c>
      <c r="D56" s="501">
        <f t="shared" si="3"/>
        <v>-0.2857142857142857</v>
      </c>
      <c r="E56" s="505"/>
      <c r="F56" s="507">
        <v>35400</v>
      </c>
      <c r="G56" s="503">
        <v>20640</v>
      </c>
      <c r="H56" s="502">
        <f t="shared" si="7"/>
        <v>-0.41694915254237286</v>
      </c>
      <c r="I56" s="501">
        <f>G56/$G$53</f>
        <v>2.8361621669158385E-2</v>
      </c>
    </row>
    <row r="57" spans="1:9" ht="14.25" customHeight="1">
      <c r="A57" s="506" t="s">
        <v>388</v>
      </c>
      <c r="B57" s="507">
        <v>860</v>
      </c>
      <c r="C57" s="503">
        <v>860</v>
      </c>
      <c r="D57" s="641">
        <v>0</v>
      </c>
      <c r="E57" s="505"/>
      <c r="F57" s="507">
        <v>6020</v>
      </c>
      <c r="G57" s="503">
        <v>6020</v>
      </c>
      <c r="H57" s="642">
        <f t="shared" si="7"/>
        <v>0</v>
      </c>
      <c r="I57" s="501">
        <f>G57/$G$53</f>
        <v>8.2721396535045295E-3</v>
      </c>
    </row>
    <row r="58" spans="1:9" ht="14.25" customHeight="1">
      <c r="A58" s="500" t="s">
        <v>400</v>
      </c>
      <c r="B58" s="325">
        <f>SUM(B59:B64)</f>
        <v>102405.81999999999</v>
      </c>
      <c r="C58" s="498">
        <f>SUM(C59:C64)</f>
        <v>118553.23000000001</v>
      </c>
      <c r="D58" s="436">
        <f t="shared" si="3"/>
        <v>0.15768058885715694</v>
      </c>
      <c r="E58" s="499"/>
      <c r="F58" s="325">
        <f>SUM(F59:F64)</f>
        <v>637038.63</v>
      </c>
      <c r="G58" s="498">
        <f>SUM(G59:G64)</f>
        <v>712136.41</v>
      </c>
      <c r="H58" s="497">
        <f t="shared" si="7"/>
        <v>0.11788575521707377</v>
      </c>
      <c r="I58" s="436">
        <f>SUM(I59:I64)</f>
        <v>0.99999999999999989</v>
      </c>
    </row>
    <row r="59" spans="1:9" ht="14.25" customHeight="1">
      <c r="A59" s="506" t="s">
        <v>34</v>
      </c>
      <c r="B59" s="507">
        <v>91500</v>
      </c>
      <c r="C59" s="503">
        <v>84500</v>
      </c>
      <c r="D59" s="501">
        <f t="shared" si="3"/>
        <v>-7.650273224043716E-2</v>
      </c>
      <c r="E59" s="505"/>
      <c r="F59" s="507">
        <v>574000</v>
      </c>
      <c r="G59" s="503">
        <v>513500</v>
      </c>
      <c r="H59" s="502">
        <f t="shared" si="7"/>
        <v>-0.10540069686411149</v>
      </c>
      <c r="I59" s="501">
        <f t="shared" ref="I59:I64" si="8">G59/$G$58</f>
        <v>0.72106971752785398</v>
      </c>
    </row>
    <row r="60" spans="1:9" ht="14.25" customHeight="1">
      <c r="A60" s="506" t="s">
        <v>40</v>
      </c>
      <c r="B60" s="507">
        <v>0</v>
      </c>
      <c r="C60" s="503">
        <v>22158.99</v>
      </c>
      <c r="D60" s="501" t="s">
        <v>64</v>
      </c>
      <c r="E60" s="505"/>
      <c r="F60" s="507">
        <v>0</v>
      </c>
      <c r="G60" s="503">
        <v>143492.9</v>
      </c>
      <c r="H60" s="502" t="s">
        <v>64</v>
      </c>
      <c r="I60" s="501">
        <f t="shared" si="8"/>
        <v>0.20149636780964478</v>
      </c>
    </row>
    <row r="61" spans="1:9" ht="14.25" customHeight="1">
      <c r="A61" s="506" t="s">
        <v>41</v>
      </c>
      <c r="B61" s="507">
        <v>0</v>
      </c>
      <c r="C61" s="503">
        <v>5000</v>
      </c>
      <c r="D61" s="501" t="s">
        <v>64</v>
      </c>
      <c r="E61" s="505"/>
      <c r="F61" s="507">
        <v>0</v>
      </c>
      <c r="G61" s="503">
        <v>30000</v>
      </c>
      <c r="H61" s="502" t="s">
        <v>64</v>
      </c>
      <c r="I61" s="501">
        <f t="shared" si="8"/>
        <v>4.2126760517693512E-2</v>
      </c>
    </row>
    <row r="62" spans="1:9" ht="14.25" customHeight="1">
      <c r="A62" s="506" t="s">
        <v>45</v>
      </c>
      <c r="B62" s="507">
        <v>5500.67</v>
      </c>
      <c r="C62" s="503">
        <v>6739</v>
      </c>
      <c r="D62" s="501">
        <f t="shared" si="3"/>
        <v>0.22512348495728701</v>
      </c>
      <c r="E62" s="505"/>
      <c r="F62" s="507">
        <v>44305.09</v>
      </c>
      <c r="G62" s="503">
        <v>18976.53</v>
      </c>
      <c r="H62" s="502">
        <f t="shared" si="7"/>
        <v>-0.57168510435256992</v>
      </c>
      <c r="I62" s="501">
        <f t="shared" si="8"/>
        <v>2.6647324492227547E-2</v>
      </c>
    </row>
    <row r="63" spans="1:9" ht="14.25" customHeight="1">
      <c r="A63" s="506" t="s">
        <v>385</v>
      </c>
      <c r="B63" s="507">
        <v>5405.15</v>
      </c>
      <c r="C63" s="503">
        <v>155.24</v>
      </c>
      <c r="D63" s="501">
        <f t="shared" si="3"/>
        <v>-0.97127924294422918</v>
      </c>
      <c r="E63" s="505"/>
      <c r="F63" s="507">
        <v>18733.54</v>
      </c>
      <c r="G63" s="503">
        <v>5166.9799999999996</v>
      </c>
      <c r="H63" s="502">
        <f t="shared" si="7"/>
        <v>-0.72418560506983731</v>
      </c>
      <c r="I63" s="501">
        <f t="shared" si="8"/>
        <v>7.2556043019904003E-3</v>
      </c>
    </row>
    <row r="64" spans="1:9" ht="14.25" customHeight="1">
      <c r="A64" s="506" t="s">
        <v>265</v>
      </c>
      <c r="B64" s="507">
        <v>0</v>
      </c>
      <c r="C64" s="503">
        <v>0</v>
      </c>
      <c r="D64" s="501" t="s">
        <v>64</v>
      </c>
      <c r="E64" s="505"/>
      <c r="F64" s="507">
        <v>0</v>
      </c>
      <c r="G64" s="503">
        <v>1000</v>
      </c>
      <c r="H64" s="502" t="s">
        <v>64</v>
      </c>
      <c r="I64" s="501">
        <f t="shared" si="8"/>
        <v>1.4042253505897838E-3</v>
      </c>
    </row>
    <row r="65" spans="1:9">
      <c r="A65" s="500" t="s">
        <v>401</v>
      </c>
      <c r="B65" s="325">
        <f>SUM(B66)</f>
        <v>67047.3</v>
      </c>
      <c r="C65" s="498">
        <f>SUM(C66)</f>
        <v>66959.08</v>
      </c>
      <c r="D65" s="436">
        <f t="shared" ref="D65:D79" si="9">(C65-B65)/B65</f>
        <v>-1.3157875112047937E-3</v>
      </c>
      <c r="E65" s="499"/>
      <c r="F65" s="325">
        <f>SUM(F66)</f>
        <v>474523.81999999995</v>
      </c>
      <c r="G65" s="498">
        <f>SUM(G66)</f>
        <v>439961.73000000004</v>
      </c>
      <c r="H65" s="497">
        <f t="shared" ref="H65:H80" si="10">(G65-F65)/F65</f>
        <v>-7.2835310986074236E-2</v>
      </c>
      <c r="I65" s="436">
        <f>SUM(I66)</f>
        <v>1</v>
      </c>
    </row>
    <row r="66" spans="1:9">
      <c r="A66" s="506" t="s">
        <v>162</v>
      </c>
      <c r="B66" s="507">
        <v>67047.3</v>
      </c>
      <c r="C66" s="503">
        <v>66959.08</v>
      </c>
      <c r="D66" s="501">
        <f t="shared" si="9"/>
        <v>-1.3157875112047937E-3</v>
      </c>
      <c r="E66" s="505"/>
      <c r="F66" s="507">
        <v>474523.81999999995</v>
      </c>
      <c r="G66" s="503">
        <v>439961.73000000004</v>
      </c>
      <c r="H66" s="502">
        <f t="shared" si="10"/>
        <v>-7.2835310986074236E-2</v>
      </c>
      <c r="I66" s="501">
        <f>G66/$G$65</f>
        <v>1</v>
      </c>
    </row>
    <row r="67" spans="1:9">
      <c r="A67" s="500" t="s">
        <v>402</v>
      </c>
      <c r="B67" s="325">
        <f>SUM(B68:B70)</f>
        <v>34046.830999999998</v>
      </c>
      <c r="C67" s="498">
        <f>SUM(C68:C70)</f>
        <v>31630.62</v>
      </c>
      <c r="D67" s="436">
        <f t="shared" si="9"/>
        <v>-7.0967280332198887E-2</v>
      </c>
      <c r="E67" s="499"/>
      <c r="F67" s="325">
        <f>SUM(F68:F70)</f>
        <v>266985.34099999996</v>
      </c>
      <c r="G67" s="498">
        <f>SUM(G68:G70)</f>
        <v>233968.9</v>
      </c>
      <c r="H67" s="497">
        <f t="shared" si="10"/>
        <v>-0.12366387186778156</v>
      </c>
      <c r="I67" s="436">
        <f>SUM(I68:I70)</f>
        <v>1</v>
      </c>
    </row>
    <row r="68" spans="1:9">
      <c r="A68" s="506" t="s">
        <v>385</v>
      </c>
      <c r="B68" s="507">
        <v>24656.540999999997</v>
      </c>
      <c r="C68" s="503">
        <v>23440.92</v>
      </c>
      <c r="D68" s="501">
        <f t="shared" si="9"/>
        <v>-4.9302170973617075E-2</v>
      </c>
      <c r="E68" s="505"/>
      <c r="F68" s="507">
        <v>189006.32099999997</v>
      </c>
      <c r="G68" s="503">
        <v>165565.41</v>
      </c>
      <c r="H68" s="502">
        <f t="shared" si="10"/>
        <v>-0.12402183628557041</v>
      </c>
      <c r="I68" s="501">
        <f>G68/$G$67</f>
        <v>0.70763853657473286</v>
      </c>
    </row>
    <row r="69" spans="1:9">
      <c r="A69" s="506" t="s">
        <v>34</v>
      </c>
      <c r="B69" s="507">
        <v>5860.29</v>
      </c>
      <c r="C69" s="503">
        <v>4741.7000000000007</v>
      </c>
      <c r="D69" s="501">
        <f t="shared" si="9"/>
        <v>-0.19087621943623936</v>
      </c>
      <c r="E69" s="505"/>
      <c r="F69" s="507">
        <v>56575.020000000004</v>
      </c>
      <c r="G69" s="503">
        <v>48032.43</v>
      </c>
      <c r="H69" s="502">
        <f t="shared" si="10"/>
        <v>-0.15099579284284836</v>
      </c>
      <c r="I69" s="501">
        <f>G69/$G$67</f>
        <v>0.20529407968323996</v>
      </c>
    </row>
    <row r="70" spans="1:9">
      <c r="A70" s="506" t="s">
        <v>37</v>
      </c>
      <c r="B70" s="507">
        <v>3530</v>
      </c>
      <c r="C70" s="503">
        <v>3448</v>
      </c>
      <c r="D70" s="501">
        <f t="shared" si="9"/>
        <v>-2.3229461756373939E-2</v>
      </c>
      <c r="E70" s="505"/>
      <c r="F70" s="507">
        <v>21404</v>
      </c>
      <c r="G70" s="503">
        <v>20371.059999999998</v>
      </c>
      <c r="H70" s="502">
        <f t="shared" si="10"/>
        <v>-4.8259203887124014E-2</v>
      </c>
      <c r="I70" s="501">
        <f>G70/$G$67</f>
        <v>8.7067383742027243E-2</v>
      </c>
    </row>
    <row r="71" spans="1:9">
      <c r="A71" s="518" t="s">
        <v>403</v>
      </c>
      <c r="B71" s="331">
        <f>SUM(B72:B76)</f>
        <v>54878.754999999997</v>
      </c>
      <c r="C71" s="516">
        <f>SUM(C72:C76)</f>
        <v>17501.491999999998</v>
      </c>
      <c r="D71" s="435">
        <f>(C71-B71)/B71</f>
        <v>-0.68108802759829379</v>
      </c>
      <c r="E71" s="517"/>
      <c r="F71" s="331">
        <f>SUM(F72:F76)</f>
        <v>210801.60499999998</v>
      </c>
      <c r="G71" s="516">
        <f>SUM(G72:G76)</f>
        <v>73405.084000000003</v>
      </c>
      <c r="H71" s="515">
        <f t="shared" si="10"/>
        <v>-0.65178119018590963</v>
      </c>
      <c r="I71" s="435">
        <f>SUM(I72:I76)</f>
        <v>1</v>
      </c>
    </row>
    <row r="72" spans="1:9">
      <c r="A72" s="519" t="s">
        <v>385</v>
      </c>
      <c r="B72" s="521">
        <v>9050.7549999999992</v>
      </c>
      <c r="C72" s="520">
        <v>10841.810000000001</v>
      </c>
      <c r="D72" s="508">
        <f>(C72-B72)/B72</f>
        <v>0.19789012076893059</v>
      </c>
      <c r="E72" s="513"/>
      <c r="F72" s="512">
        <v>32645.705000000002</v>
      </c>
      <c r="G72" s="511">
        <v>41998.27</v>
      </c>
      <c r="H72" s="509">
        <f t="shared" si="10"/>
        <v>0.28648684413462644</v>
      </c>
      <c r="I72" s="508">
        <f>G72/$G$71</f>
        <v>0.57214388583766207</v>
      </c>
    </row>
    <row r="73" spans="1:9">
      <c r="A73" s="519" t="s">
        <v>388</v>
      </c>
      <c r="B73" s="512">
        <v>1220</v>
      </c>
      <c r="C73" s="511">
        <v>1436</v>
      </c>
      <c r="D73" s="508">
        <f t="shared" ref="D73:D76" si="11">(C73-B73)/B73</f>
        <v>0.17704918032786884</v>
      </c>
      <c r="E73" s="513"/>
      <c r="F73" s="512">
        <v>11495.4</v>
      </c>
      <c r="G73" s="511">
        <v>9197.9</v>
      </c>
      <c r="H73" s="509">
        <f t="shared" si="10"/>
        <v>-0.19986255371713904</v>
      </c>
      <c r="I73" s="508">
        <f>G73/$G$71</f>
        <v>0.12530331005411013</v>
      </c>
    </row>
    <row r="74" spans="1:9">
      <c r="A74" s="519" t="s">
        <v>41</v>
      </c>
      <c r="B74" s="512">
        <v>0</v>
      </c>
      <c r="C74" s="511">
        <v>3713</v>
      </c>
      <c r="D74" s="508" t="s">
        <v>64</v>
      </c>
      <c r="E74" s="513"/>
      <c r="F74" s="512">
        <v>0</v>
      </c>
      <c r="G74" s="511">
        <v>6676.35</v>
      </c>
      <c r="H74" s="509" t="s">
        <v>64</v>
      </c>
      <c r="I74" s="508">
        <f>G74/$G$71</f>
        <v>9.0952147129209751E-2</v>
      </c>
    </row>
    <row r="75" spans="1:9">
      <c r="A75" s="519" t="s">
        <v>34</v>
      </c>
      <c r="B75" s="512">
        <v>22177</v>
      </c>
      <c r="C75" s="511">
        <v>552.29999999999995</v>
      </c>
      <c r="D75" s="508">
        <f t="shared" si="11"/>
        <v>-0.97509581999368722</v>
      </c>
      <c r="E75" s="513"/>
      <c r="F75" s="512">
        <v>56380</v>
      </c>
      <c r="G75" s="511">
        <v>4271.3</v>
      </c>
      <c r="H75" s="509">
        <f t="shared" si="10"/>
        <v>-0.92424086555516138</v>
      </c>
      <c r="I75" s="508">
        <f>G75/$G$71</f>
        <v>5.8188067736561683E-2</v>
      </c>
    </row>
    <row r="76" spans="1:9">
      <c r="A76" s="506" t="s">
        <v>26</v>
      </c>
      <c r="B76" s="507">
        <v>22431</v>
      </c>
      <c r="C76" s="503">
        <v>958.38199999999779</v>
      </c>
      <c r="D76" s="508">
        <f t="shared" si="11"/>
        <v>-0.95727421871517104</v>
      </c>
      <c r="E76" s="505"/>
      <c r="F76" s="507">
        <v>110280.49999999997</v>
      </c>
      <c r="G76" s="503">
        <v>11261.264000000003</v>
      </c>
      <c r="H76" s="509">
        <f t="shared" si="10"/>
        <v>-0.89788526530075585</v>
      </c>
      <c r="I76" s="501">
        <f>G76/$G$71</f>
        <v>0.15341258924245632</v>
      </c>
    </row>
    <row r="77" spans="1:9">
      <c r="A77" s="518" t="s">
        <v>404</v>
      </c>
      <c r="B77" s="331">
        <f>SUM(B78:B79)</f>
        <v>12241.72</v>
      </c>
      <c r="C77" s="516">
        <f>SUM(C78:C79)</f>
        <v>6679.01</v>
      </c>
      <c r="D77" s="435">
        <f t="shared" si="9"/>
        <v>-0.45440591681561082</v>
      </c>
      <c r="E77" s="517"/>
      <c r="F77" s="331">
        <f>SUM(F78:F79)</f>
        <v>76671.69</v>
      </c>
      <c r="G77" s="516">
        <f>SUM(G78:G79)</f>
        <v>60348.505699999994</v>
      </c>
      <c r="H77" s="515">
        <f t="shared" si="10"/>
        <v>-0.21289715017368219</v>
      </c>
      <c r="I77" s="435">
        <f>SUM(I78:I79)</f>
        <v>1</v>
      </c>
    </row>
    <row r="78" spans="1:9">
      <c r="A78" s="519" t="s">
        <v>385</v>
      </c>
      <c r="B78" s="512">
        <v>11544.22</v>
      </c>
      <c r="C78" s="511">
        <v>6055.05</v>
      </c>
      <c r="D78" s="508">
        <f t="shared" si="9"/>
        <v>-0.47549076507550958</v>
      </c>
      <c r="E78" s="513"/>
      <c r="F78" s="512">
        <v>73119.89</v>
      </c>
      <c r="G78" s="511">
        <v>56475.945699999997</v>
      </c>
      <c r="H78" s="509">
        <f t="shared" si="10"/>
        <v>-0.22762540124171415</v>
      </c>
      <c r="I78" s="508">
        <f>G78/$G$77</f>
        <v>0.93583005983195378</v>
      </c>
    </row>
    <row r="79" spans="1:9">
      <c r="A79" s="519" t="s">
        <v>34</v>
      </c>
      <c r="B79" s="512">
        <v>697.5</v>
      </c>
      <c r="C79" s="511">
        <v>623.96</v>
      </c>
      <c r="D79" s="508">
        <f t="shared" si="9"/>
        <v>-0.10543369175627235</v>
      </c>
      <c r="E79" s="513"/>
      <c r="F79" s="521">
        <v>3551.8</v>
      </c>
      <c r="G79" s="511">
        <v>3872.56</v>
      </c>
      <c r="H79" s="509">
        <f t="shared" si="10"/>
        <v>9.0309139028098354E-2</v>
      </c>
      <c r="I79" s="508">
        <f>G79/$G$77</f>
        <v>6.4169940168046294E-2</v>
      </c>
    </row>
    <row r="80" spans="1:9">
      <c r="A80" s="500" t="s">
        <v>454</v>
      </c>
      <c r="B80" s="325">
        <f>SUM(B81:B83)</f>
        <v>836.58</v>
      </c>
      <c r="C80" s="498">
        <f>SUM(C81:C83)</f>
        <v>614</v>
      </c>
      <c r="D80" s="436">
        <f>(C80-B80)/B80</f>
        <v>-0.26605943245117025</v>
      </c>
      <c r="E80" s="499"/>
      <c r="F80" s="325">
        <f>SUM(F81:F83)</f>
        <v>3124.41</v>
      </c>
      <c r="G80" s="498">
        <f>SUM(G81:G83)</f>
        <v>33654.22</v>
      </c>
      <c r="H80" s="497">
        <f t="shared" si="10"/>
        <v>9.7713840373062446</v>
      </c>
      <c r="I80" s="436">
        <f>SUM(I81:I83)</f>
        <v>1</v>
      </c>
    </row>
    <row r="81" spans="1:9">
      <c r="A81" s="519" t="s">
        <v>41</v>
      </c>
      <c r="B81" s="512">
        <v>0</v>
      </c>
      <c r="C81" s="511">
        <v>0</v>
      </c>
      <c r="D81" s="508" t="s">
        <v>54</v>
      </c>
      <c r="E81" s="513"/>
      <c r="F81" s="512">
        <v>0</v>
      </c>
      <c r="G81" s="511">
        <v>28600</v>
      </c>
      <c r="H81" s="509" t="s">
        <v>64</v>
      </c>
      <c r="I81" s="508">
        <f>(G81/$G$80)</f>
        <v>0.84981913115205165</v>
      </c>
    </row>
    <row r="82" spans="1:9">
      <c r="A82" s="519" t="s">
        <v>385</v>
      </c>
      <c r="B82" s="512">
        <v>836.58</v>
      </c>
      <c r="C82" s="511">
        <v>514</v>
      </c>
      <c r="D82" s="508">
        <f>(C82-B82)/B82</f>
        <v>-0.38559372684023047</v>
      </c>
      <c r="E82" s="513"/>
      <c r="F82" s="512">
        <v>3124.41</v>
      </c>
      <c r="G82" s="511">
        <v>4904.22</v>
      </c>
      <c r="H82" s="509">
        <f>(G82-F82)/F82</f>
        <v>0.56964674930626913</v>
      </c>
      <c r="I82" s="508">
        <f>(G82/$G$80)</f>
        <v>0.14572377550274526</v>
      </c>
    </row>
    <row r="83" spans="1:9">
      <c r="A83" s="519" t="s">
        <v>26</v>
      </c>
      <c r="B83" s="512">
        <v>0</v>
      </c>
      <c r="C83" s="511">
        <v>100</v>
      </c>
      <c r="D83" s="508" t="s">
        <v>64</v>
      </c>
      <c r="E83" s="513"/>
      <c r="F83" s="512">
        <v>0</v>
      </c>
      <c r="G83" s="511">
        <v>150</v>
      </c>
      <c r="H83" s="509" t="s">
        <v>64</v>
      </c>
      <c r="I83" s="508">
        <f>(G83/$G$80)</f>
        <v>4.457093345203068E-3</v>
      </c>
    </row>
    <row r="84" spans="1:9">
      <c r="A84" s="500" t="s">
        <v>439</v>
      </c>
      <c r="B84" s="325">
        <f>SUM(B85:B87)</f>
        <v>1656</v>
      </c>
      <c r="C84" s="498">
        <f>SUM(C85:C87)</f>
        <v>4383</v>
      </c>
      <c r="D84" s="436">
        <f t="shared" ref="D84:D89" si="12">(C84-B84)/B84</f>
        <v>1.6467391304347827</v>
      </c>
      <c r="E84" s="499"/>
      <c r="F84" s="325">
        <f>SUM(F85:F87)</f>
        <v>10253</v>
      </c>
      <c r="G84" s="498">
        <f>SUM(G85:G87)</f>
        <v>29554</v>
      </c>
      <c r="H84" s="497">
        <f t="shared" ref="H84:H93" si="13">(G84-F84)/F84</f>
        <v>1.8824734224129522</v>
      </c>
      <c r="I84" s="436">
        <f>SUM(I85:I87)</f>
        <v>1</v>
      </c>
    </row>
    <row r="85" spans="1:9">
      <c r="A85" s="506" t="s">
        <v>264</v>
      </c>
      <c r="B85" s="507">
        <v>500</v>
      </c>
      <c r="C85" s="503">
        <v>3000</v>
      </c>
      <c r="D85" s="501">
        <f t="shared" si="12"/>
        <v>5</v>
      </c>
      <c r="E85" s="505"/>
      <c r="F85" s="507">
        <v>3500</v>
      </c>
      <c r="G85" s="503">
        <v>21000</v>
      </c>
      <c r="H85" s="502">
        <f t="shared" si="13"/>
        <v>5</v>
      </c>
      <c r="I85" s="501">
        <f>(G85/$G$84)</f>
        <v>0.71056371387967787</v>
      </c>
    </row>
    <row r="86" spans="1:9">
      <c r="A86" s="506" t="s">
        <v>36</v>
      </c>
      <c r="B86" s="507">
        <v>1106</v>
      </c>
      <c r="C86" s="503">
        <v>1335</v>
      </c>
      <c r="D86" s="501">
        <f t="shared" si="12"/>
        <v>0.20705244122965641</v>
      </c>
      <c r="E86" s="505"/>
      <c r="F86" s="507">
        <v>6517</v>
      </c>
      <c r="G86" s="503">
        <v>8253</v>
      </c>
      <c r="H86" s="502">
        <f t="shared" si="13"/>
        <v>0.26638023630504831</v>
      </c>
      <c r="I86" s="501">
        <f>(G86/$G$84)</f>
        <v>0.27925153955471338</v>
      </c>
    </row>
    <row r="87" spans="1:9">
      <c r="A87" s="506" t="s">
        <v>26</v>
      </c>
      <c r="B87" s="504">
        <v>50</v>
      </c>
      <c r="C87" s="503">
        <v>48</v>
      </c>
      <c r="D87" s="501">
        <f t="shared" si="12"/>
        <v>-0.04</v>
      </c>
      <c r="E87" s="505"/>
      <c r="F87" s="507">
        <v>236</v>
      </c>
      <c r="G87" s="503">
        <v>301</v>
      </c>
      <c r="H87" s="502">
        <f t="shared" si="13"/>
        <v>0.27542372881355931</v>
      </c>
      <c r="I87" s="501">
        <f>(G87/$G$84)</f>
        <v>1.0184746565608716E-2</v>
      </c>
    </row>
    <row r="88" spans="1:9">
      <c r="A88" s="500" t="s">
        <v>405</v>
      </c>
      <c r="B88" s="325">
        <f>SUM(B89:B96)</f>
        <v>6440.65</v>
      </c>
      <c r="C88" s="498">
        <f>SUM(C89:C96)</f>
        <v>3591.49</v>
      </c>
      <c r="D88" s="436">
        <f t="shared" si="12"/>
        <v>-0.44237149977098583</v>
      </c>
      <c r="E88" s="499"/>
      <c r="F88" s="325">
        <f>SUM(F89:F96)</f>
        <v>40768.629999999997</v>
      </c>
      <c r="G88" s="498">
        <f>SUM(G89:G96)</f>
        <v>26555.59</v>
      </c>
      <c r="H88" s="497">
        <f t="shared" si="13"/>
        <v>-0.34862687316203655</v>
      </c>
      <c r="I88" s="436">
        <f>SUM(I89:I96)</f>
        <v>1.0000000000000002</v>
      </c>
    </row>
    <row r="89" spans="1:9">
      <c r="A89" s="506" t="s">
        <v>37</v>
      </c>
      <c r="B89" s="507">
        <v>5491.65</v>
      </c>
      <c r="C89" s="503">
        <v>3096.24</v>
      </c>
      <c r="D89" s="501">
        <f t="shared" si="12"/>
        <v>-0.43619130862309141</v>
      </c>
      <c r="E89" s="505"/>
      <c r="F89" s="507">
        <v>34754.25</v>
      </c>
      <c r="G89" s="503">
        <v>20017.150000000001</v>
      </c>
      <c r="H89" s="502">
        <f t="shared" si="13"/>
        <v>-0.42403734795025066</v>
      </c>
      <c r="I89" s="501">
        <f t="shared" ref="I89:I96" si="14">G89/$G$88</f>
        <v>0.75378291350333404</v>
      </c>
    </row>
    <row r="90" spans="1:9">
      <c r="A90" s="506" t="s">
        <v>385</v>
      </c>
      <c r="B90" s="507">
        <v>0</v>
      </c>
      <c r="C90" s="503">
        <v>0</v>
      </c>
      <c r="D90" s="501" t="s">
        <v>54</v>
      </c>
      <c r="E90" s="505"/>
      <c r="F90" s="507">
        <v>461.38</v>
      </c>
      <c r="G90" s="503">
        <v>3340</v>
      </c>
      <c r="H90" s="502">
        <f t="shared" si="13"/>
        <v>6.2391521088907194</v>
      </c>
      <c r="I90" s="501">
        <f t="shared" si="14"/>
        <v>0.1257738954397172</v>
      </c>
    </row>
    <row r="91" spans="1:9">
      <c r="A91" s="506" t="s">
        <v>45</v>
      </c>
      <c r="B91" s="507">
        <v>792</v>
      </c>
      <c r="C91" s="503">
        <v>0</v>
      </c>
      <c r="D91" s="501" t="s">
        <v>54</v>
      </c>
      <c r="E91" s="505"/>
      <c r="F91" s="507">
        <v>4781</v>
      </c>
      <c r="G91" s="503">
        <v>1800</v>
      </c>
      <c r="H91" s="502">
        <f t="shared" si="13"/>
        <v>-0.62350972599874499</v>
      </c>
      <c r="I91" s="501">
        <f t="shared" si="14"/>
        <v>6.7782338859727842E-2</v>
      </c>
    </row>
    <row r="92" spans="1:9">
      <c r="A92" s="506" t="s">
        <v>267</v>
      </c>
      <c r="B92" s="507">
        <v>0</v>
      </c>
      <c r="C92" s="503">
        <v>391.25</v>
      </c>
      <c r="D92" s="501" t="s">
        <v>54</v>
      </c>
      <c r="E92" s="505"/>
      <c r="F92" s="507">
        <v>0</v>
      </c>
      <c r="G92" s="503">
        <v>810.44</v>
      </c>
      <c r="H92" s="502" t="s">
        <v>64</v>
      </c>
      <c r="I92" s="501">
        <f t="shared" si="14"/>
        <v>3.0518621503043242E-2</v>
      </c>
    </row>
    <row r="93" spans="1:9">
      <c r="A93" s="506" t="s">
        <v>34</v>
      </c>
      <c r="B93" s="507">
        <v>157</v>
      </c>
      <c r="C93" s="503">
        <v>104</v>
      </c>
      <c r="D93" s="501">
        <f t="shared" ref="D93" si="15">(C93-B93)/B93</f>
        <v>-0.33757961783439489</v>
      </c>
      <c r="E93" s="505"/>
      <c r="F93" s="507">
        <v>647</v>
      </c>
      <c r="G93" s="503">
        <v>443</v>
      </c>
      <c r="H93" s="502">
        <f t="shared" si="13"/>
        <v>-0.31530139103554866</v>
      </c>
      <c r="I93" s="501">
        <f t="shared" si="14"/>
        <v>1.6681986730477463E-2</v>
      </c>
    </row>
    <row r="94" spans="1:9">
      <c r="A94" s="506" t="s">
        <v>265</v>
      </c>
      <c r="B94" s="507">
        <v>0</v>
      </c>
      <c r="C94" s="503">
        <v>0</v>
      </c>
      <c r="D94" s="501" t="s">
        <v>54</v>
      </c>
      <c r="E94" s="505"/>
      <c r="F94" s="507">
        <v>0</v>
      </c>
      <c r="G94" s="503">
        <v>100</v>
      </c>
      <c r="H94" s="502" t="s">
        <v>64</v>
      </c>
      <c r="I94" s="501">
        <f t="shared" si="14"/>
        <v>3.7656854922071023E-3</v>
      </c>
    </row>
    <row r="95" spans="1:9">
      <c r="A95" s="506" t="s">
        <v>39</v>
      </c>
      <c r="B95" s="507">
        <v>0</v>
      </c>
      <c r="C95" s="503">
        <v>0</v>
      </c>
      <c r="D95" s="501" t="s">
        <v>54</v>
      </c>
      <c r="E95" s="505"/>
      <c r="F95" s="507">
        <v>0</v>
      </c>
      <c r="G95" s="503">
        <v>45</v>
      </c>
      <c r="H95" s="502" t="s">
        <v>64</v>
      </c>
      <c r="I95" s="501">
        <f t="shared" si="14"/>
        <v>1.6945584714931959E-3</v>
      </c>
    </row>
    <row r="96" spans="1:9">
      <c r="A96" s="506" t="s">
        <v>44</v>
      </c>
      <c r="B96" s="507">
        <v>0</v>
      </c>
      <c r="C96" s="503">
        <v>0</v>
      </c>
      <c r="D96" s="501" t="s">
        <v>54</v>
      </c>
      <c r="E96" s="505"/>
      <c r="F96" s="507">
        <v>125</v>
      </c>
      <c r="G96" s="503">
        <v>0</v>
      </c>
      <c r="H96" s="502" t="s">
        <v>54</v>
      </c>
      <c r="I96" s="501">
        <f t="shared" si="14"/>
        <v>0</v>
      </c>
    </row>
    <row r="97" spans="1:9">
      <c r="A97" s="518" t="s">
        <v>406</v>
      </c>
      <c r="B97" s="331">
        <f>SUM(B98:B98)</f>
        <v>22</v>
      </c>
      <c r="C97" s="516">
        <f>SUM(C98:C100)</f>
        <v>211</v>
      </c>
      <c r="D97" s="435">
        <f>(C97-B97)/B97</f>
        <v>8.5909090909090917</v>
      </c>
      <c r="E97" s="517"/>
      <c r="F97" s="331">
        <f>SUM(F98:F100)</f>
        <v>14174</v>
      </c>
      <c r="G97" s="516">
        <f>SUM(G98:G100)</f>
        <v>17048</v>
      </c>
      <c r="H97" s="515">
        <f>(G97-F97)/F97</f>
        <v>0.20276562720474109</v>
      </c>
      <c r="I97" s="435">
        <f>SUM(I98:I100)</f>
        <v>1</v>
      </c>
    </row>
    <row r="98" spans="1:9">
      <c r="A98" s="519" t="s">
        <v>34</v>
      </c>
      <c r="B98" s="512">
        <v>22</v>
      </c>
      <c r="C98" s="511">
        <v>11</v>
      </c>
      <c r="D98" s="508">
        <f>(C98-B98)/B98</f>
        <v>-0.5</v>
      </c>
      <c r="E98" s="513"/>
      <c r="F98" s="512">
        <v>12093</v>
      </c>
      <c r="G98" s="511">
        <v>16848</v>
      </c>
      <c r="H98" s="643">
        <f>(G98-F98)/F98</f>
        <v>0.39320267923592161</v>
      </c>
      <c r="I98" s="508">
        <f>G98/$G$97</f>
        <v>0.98826841858282499</v>
      </c>
    </row>
    <row r="99" spans="1:9">
      <c r="A99" s="519" t="s">
        <v>383</v>
      </c>
      <c r="B99" s="512">
        <v>0</v>
      </c>
      <c r="C99" s="511">
        <v>200</v>
      </c>
      <c r="D99" s="508" t="s">
        <v>54</v>
      </c>
      <c r="E99" s="513"/>
      <c r="F99" s="512">
        <v>2080</v>
      </c>
      <c r="G99" s="511">
        <v>200</v>
      </c>
      <c r="H99" s="643">
        <f t="shared" ref="H99" si="16">(G99-F99)/F99</f>
        <v>-0.90384615384615385</v>
      </c>
      <c r="I99" s="508">
        <f t="shared" ref="I99:I100" si="17">G99/$G$97</f>
        <v>1.1731581417175035E-2</v>
      </c>
    </row>
    <row r="100" spans="1:9">
      <c r="A100" s="519" t="s">
        <v>43</v>
      </c>
      <c r="B100" s="512">
        <v>0</v>
      </c>
      <c r="C100" s="511">
        <v>0</v>
      </c>
      <c r="D100" s="508" t="s">
        <v>54</v>
      </c>
      <c r="E100" s="513"/>
      <c r="F100" s="512">
        <v>1</v>
      </c>
      <c r="G100" s="511">
        <v>0</v>
      </c>
      <c r="H100" s="643" t="s">
        <v>54</v>
      </c>
      <c r="I100" s="644">
        <f t="shared" si="17"/>
        <v>0</v>
      </c>
    </row>
    <row r="101" spans="1:9">
      <c r="A101" s="518" t="s">
        <v>407</v>
      </c>
      <c r="B101" s="331">
        <f>SUM(B102)</f>
        <v>2793.34</v>
      </c>
      <c r="C101" s="516">
        <f>SUM(C102)</f>
        <v>2324.81</v>
      </c>
      <c r="D101" s="435">
        <f t="shared" ref="D101:D104" si="18">(C101-B101)/B101</f>
        <v>-0.1677311032670567</v>
      </c>
      <c r="E101" s="517"/>
      <c r="F101" s="331">
        <f>SUM(F102)</f>
        <v>16228.79</v>
      </c>
      <c r="G101" s="516">
        <f>SUM(G102)</f>
        <v>14883.007</v>
      </c>
      <c r="H101" s="515">
        <f t="shared" ref="H101:H104" si="19">(G101-F101)/F101</f>
        <v>-8.292565249781414E-2</v>
      </c>
      <c r="I101" s="435">
        <f>SUM(I102)</f>
        <v>1</v>
      </c>
    </row>
    <row r="102" spans="1:9">
      <c r="A102" s="519" t="s">
        <v>385</v>
      </c>
      <c r="B102" s="512">
        <v>2793.34</v>
      </c>
      <c r="C102" s="511">
        <v>2324.81</v>
      </c>
      <c r="D102" s="508">
        <f t="shared" si="18"/>
        <v>-0.1677311032670567</v>
      </c>
      <c r="E102" s="513"/>
      <c r="F102" s="512">
        <v>16228.79</v>
      </c>
      <c r="G102" s="511">
        <v>14883.007</v>
      </c>
      <c r="H102" s="509">
        <f t="shared" si="19"/>
        <v>-8.292565249781414E-2</v>
      </c>
      <c r="I102" s="508">
        <v>1</v>
      </c>
    </row>
    <row r="103" spans="1:9">
      <c r="A103" s="518" t="s">
        <v>410</v>
      </c>
      <c r="B103" s="331">
        <f>SUM(B104)</f>
        <v>1562.0350000000001</v>
      </c>
      <c r="C103" s="516">
        <f>SUM(C104)</f>
        <v>557.66499999999996</v>
      </c>
      <c r="D103" s="435">
        <f t="shared" si="18"/>
        <v>-0.6429881532744145</v>
      </c>
      <c r="E103" s="517"/>
      <c r="F103" s="331">
        <f>SUM(F104)</f>
        <v>10589.805</v>
      </c>
      <c r="G103" s="516">
        <f>SUM(G104)</f>
        <v>12041.014999999999</v>
      </c>
      <c r="H103" s="515">
        <f t="shared" si="19"/>
        <v>0.13703840627849134</v>
      </c>
      <c r="I103" s="435">
        <f>SUM(I104)</f>
        <v>1</v>
      </c>
    </row>
    <row r="104" spans="1:9">
      <c r="A104" s="519" t="s">
        <v>385</v>
      </c>
      <c r="B104" s="512">
        <v>1562.0350000000001</v>
      </c>
      <c r="C104" s="511">
        <v>557.66499999999996</v>
      </c>
      <c r="D104" s="508">
        <f t="shared" si="18"/>
        <v>-0.6429881532744145</v>
      </c>
      <c r="E104" s="513"/>
      <c r="F104" s="512">
        <v>10589.805</v>
      </c>
      <c r="G104" s="511">
        <v>12041.014999999999</v>
      </c>
      <c r="H104" s="509">
        <f t="shared" si="19"/>
        <v>0.13703840627849134</v>
      </c>
      <c r="I104" s="508">
        <v>1</v>
      </c>
    </row>
    <row r="105" spans="1:9">
      <c r="A105" s="500" t="s">
        <v>408</v>
      </c>
      <c r="B105" s="498">
        <f>SUM(B106:B110)</f>
        <v>5784.625</v>
      </c>
      <c r="C105" s="498">
        <f>SUM(C106:C107)</f>
        <v>1696.04</v>
      </c>
      <c r="D105" s="436">
        <f>(C105-B105)/B105</f>
        <v>-0.70680208310823955</v>
      </c>
      <c r="E105" s="499"/>
      <c r="F105" s="331">
        <f>SUM(F106:F107)</f>
        <v>12659.300000000001</v>
      </c>
      <c r="G105" s="498">
        <f>SUM(G106:G107)</f>
        <v>9136.4480000000003</v>
      </c>
      <c r="H105" s="497">
        <f>(G105-F105)/F105</f>
        <v>-0.27828173753683066</v>
      </c>
      <c r="I105" s="497">
        <f>SUM(I106:I107)</f>
        <v>1</v>
      </c>
    </row>
    <row r="106" spans="1:9">
      <c r="A106" s="506" t="s">
        <v>42</v>
      </c>
      <c r="B106" s="507">
        <v>1801.34</v>
      </c>
      <c r="C106" s="503">
        <v>1198.3900000000001</v>
      </c>
      <c r="D106" s="501">
        <f>(C106-B106)/B106</f>
        <v>-0.33472303951502763</v>
      </c>
      <c r="E106" s="505"/>
      <c r="F106" s="507">
        <v>10354.970000000001</v>
      </c>
      <c r="G106" s="503">
        <v>6028.3200000000006</v>
      </c>
      <c r="H106" s="502">
        <f>(G106-F106)/F106</f>
        <v>-0.41783317576004564</v>
      </c>
      <c r="I106" s="501">
        <f>G106/$G$105</f>
        <v>0.65981002682880707</v>
      </c>
    </row>
    <row r="107" spans="1:9">
      <c r="A107" s="506" t="s">
        <v>34</v>
      </c>
      <c r="B107" s="507">
        <v>334.435</v>
      </c>
      <c r="C107" s="503">
        <v>497.65</v>
      </c>
      <c r="D107" s="501">
        <f>(C107-B107)/B107</f>
        <v>0.48803205406132721</v>
      </c>
      <c r="E107" s="505"/>
      <c r="F107" s="507">
        <v>2304.33</v>
      </c>
      <c r="G107" s="503">
        <v>3108.1280000000002</v>
      </c>
      <c r="H107" s="502">
        <f>(G107-F107)/F107</f>
        <v>0.34882069842427094</v>
      </c>
      <c r="I107" s="501">
        <f>G107/$G$105</f>
        <v>0.34018997317119304</v>
      </c>
    </row>
    <row r="108" spans="1:9">
      <c r="A108" s="518" t="s">
        <v>455</v>
      </c>
      <c r="B108" s="331">
        <f>SUM(B109:B110)</f>
        <v>1824.4250000000002</v>
      </c>
      <c r="C108" s="516">
        <f>SUM(C109:C110)</f>
        <v>1245.77</v>
      </c>
      <c r="D108" s="435">
        <f>(C108-B108)/B108</f>
        <v>-0.31717116351727265</v>
      </c>
      <c r="E108" s="517"/>
      <c r="F108" s="331">
        <f>SUM(F109:F110)</f>
        <v>8968.4359999999979</v>
      </c>
      <c r="G108" s="516">
        <f>SUM(G109:G110)</f>
        <v>9125.244999999999</v>
      </c>
      <c r="H108" s="515">
        <f>(G108-F108)/F108</f>
        <v>1.7484542455340167E-2</v>
      </c>
      <c r="I108" s="435">
        <f>SUM(I109:I110)</f>
        <v>1</v>
      </c>
    </row>
    <row r="109" spans="1:9">
      <c r="A109" s="519" t="s">
        <v>385</v>
      </c>
      <c r="B109" s="512">
        <v>1824.4250000000002</v>
      </c>
      <c r="C109" s="511">
        <v>1245.77</v>
      </c>
      <c r="D109" s="508">
        <f>(C109-B109)/B109</f>
        <v>-0.31717116351727265</v>
      </c>
      <c r="E109" s="513"/>
      <c r="F109" s="512">
        <v>8864.4199999999983</v>
      </c>
      <c r="G109" s="511">
        <v>9125.244999999999</v>
      </c>
      <c r="H109" s="509">
        <f>(G109-F109)/F109</f>
        <v>2.9423808889921819E-2</v>
      </c>
      <c r="I109" s="508">
        <f>(G109/$G$108)</f>
        <v>1</v>
      </c>
    </row>
    <row r="110" spans="1:9">
      <c r="A110" s="645" t="s">
        <v>42</v>
      </c>
      <c r="B110" s="646">
        <v>0</v>
      </c>
      <c r="C110" s="511">
        <v>0</v>
      </c>
      <c r="D110" s="508" t="s">
        <v>54</v>
      </c>
      <c r="E110" s="513"/>
      <c r="F110" s="512">
        <v>104.01600000000001</v>
      </c>
      <c r="G110" s="511">
        <v>0</v>
      </c>
      <c r="H110" s="509" t="s">
        <v>54</v>
      </c>
      <c r="I110" s="644">
        <f>(G110/$G$108)</f>
        <v>0</v>
      </c>
    </row>
    <row r="111" spans="1:9">
      <c r="A111" s="518" t="s">
        <v>409</v>
      </c>
      <c r="B111" s="331">
        <f>SUM(B112:B114)</f>
        <v>823.44</v>
      </c>
      <c r="C111" s="516">
        <f>SUM(C112:C114)</f>
        <v>101.28</v>
      </c>
      <c r="D111" s="435">
        <f>(C111-B111)/B111</f>
        <v>-0.87700378898280384</v>
      </c>
      <c r="E111" s="517"/>
      <c r="F111" s="331">
        <f>SUM(F112:F114)</f>
        <v>10333.895</v>
      </c>
      <c r="G111" s="516">
        <f>SUM(G112:G114)</f>
        <v>7433.4929999999995</v>
      </c>
      <c r="H111" s="515">
        <f t="shared" ref="H111:H114" si="20">(G111-F111)/F111</f>
        <v>-0.28066880880829548</v>
      </c>
      <c r="I111" s="435">
        <f>SUM(I112:I114)</f>
        <v>1</v>
      </c>
    </row>
    <row r="112" spans="1:9">
      <c r="A112" s="514" t="s">
        <v>38</v>
      </c>
      <c r="B112" s="512">
        <v>291.27499999999998</v>
      </c>
      <c r="C112" s="511">
        <v>0</v>
      </c>
      <c r="D112" s="508" t="s">
        <v>54</v>
      </c>
      <c r="E112" s="513"/>
      <c r="F112" s="512">
        <v>5518.1549999999997</v>
      </c>
      <c r="G112" s="511">
        <v>3753.33</v>
      </c>
      <c r="H112" s="509">
        <f t="shared" si="20"/>
        <v>-0.31982157079676088</v>
      </c>
      <c r="I112" s="508">
        <f>G112/$G$111</f>
        <v>0.5049214413735239</v>
      </c>
    </row>
    <row r="113" spans="1:9">
      <c r="A113" s="514" t="s">
        <v>383</v>
      </c>
      <c r="B113" s="512">
        <v>431.59</v>
      </c>
      <c r="C113" s="511">
        <v>62.555</v>
      </c>
      <c r="D113" s="508">
        <f>(C113-B113)/B113</f>
        <v>-0.85505919970342226</v>
      </c>
      <c r="E113" s="513"/>
      <c r="F113" s="512">
        <v>4715.165</v>
      </c>
      <c r="G113" s="511">
        <v>2969.223</v>
      </c>
      <c r="H113" s="509">
        <f t="shared" si="20"/>
        <v>-0.37028227007962605</v>
      </c>
      <c r="I113" s="508">
        <f>G113/$G$111</f>
        <v>0.39943846049226117</v>
      </c>
    </row>
    <row r="114" spans="1:9">
      <c r="A114" s="510" t="s">
        <v>42</v>
      </c>
      <c r="B114" s="507">
        <v>100.575</v>
      </c>
      <c r="C114" s="503">
        <v>38.725000000000001</v>
      </c>
      <c r="D114" s="508">
        <f>(C114-B114)/B114</f>
        <v>-0.61496395724583641</v>
      </c>
      <c r="E114" s="505"/>
      <c r="F114" s="507">
        <v>100.575</v>
      </c>
      <c r="G114" s="503">
        <v>710.93999999999994</v>
      </c>
      <c r="H114" s="509">
        <f t="shared" si="20"/>
        <v>6.0687546607009679</v>
      </c>
      <c r="I114" s="508">
        <f>G114/$G$111</f>
        <v>9.5640098134214965E-2</v>
      </c>
    </row>
    <row r="115" spans="1:9">
      <c r="A115" s="500" t="s">
        <v>537</v>
      </c>
      <c r="B115" s="325">
        <f>SUM(B116:B117)</f>
        <v>0</v>
      </c>
      <c r="C115" s="498">
        <f>SUM(C116:C117)</f>
        <v>3709.0650000000001</v>
      </c>
      <c r="D115" s="436" t="s">
        <v>64</v>
      </c>
      <c r="E115" s="499"/>
      <c r="F115" s="325">
        <f>SUM(F116:F117)</f>
        <v>152.52500000000001</v>
      </c>
      <c r="G115" s="498">
        <f>SUM(G116:G117)</f>
        <v>3912.33</v>
      </c>
      <c r="H115" s="497" t="s">
        <v>64</v>
      </c>
      <c r="I115" s="436">
        <f>SUM(I116:I117)</f>
        <v>1</v>
      </c>
    </row>
    <row r="116" spans="1:9" ht="15" customHeight="1">
      <c r="A116" s="647" t="s">
        <v>34</v>
      </c>
      <c r="B116" s="507">
        <v>0</v>
      </c>
      <c r="C116" s="648">
        <v>3647</v>
      </c>
      <c r="D116" s="501" t="s">
        <v>64</v>
      </c>
      <c r="E116" s="649"/>
      <c r="F116" s="507">
        <v>0</v>
      </c>
      <c r="G116" s="648">
        <v>3647</v>
      </c>
      <c r="H116" s="650" t="s">
        <v>64</v>
      </c>
      <c r="I116" s="650">
        <f>G116/$G$115</f>
        <v>0.93218107879447798</v>
      </c>
    </row>
    <row r="117" spans="1:9" ht="15" customHeight="1">
      <c r="A117" s="647" t="s">
        <v>386</v>
      </c>
      <c r="B117" s="507">
        <v>0</v>
      </c>
      <c r="C117" s="648">
        <v>62.064999999999998</v>
      </c>
      <c r="D117" s="501" t="s">
        <v>64</v>
      </c>
      <c r="E117" s="649"/>
      <c r="F117" s="507">
        <v>152.52500000000001</v>
      </c>
      <c r="G117" s="648">
        <v>265.33</v>
      </c>
      <c r="H117" s="650">
        <f>(G117-F117)/F117</f>
        <v>0.7395836748074085</v>
      </c>
      <c r="I117" s="651">
        <f t="shared" ref="I117" si="21">G117/$G$115</f>
        <v>6.781892120552202E-2</v>
      </c>
    </row>
    <row r="118" spans="1:9" ht="24.75" customHeight="1">
      <c r="A118" s="723" t="s">
        <v>584</v>
      </c>
      <c r="B118" s="723"/>
      <c r="C118" s="723"/>
      <c r="D118" s="723"/>
      <c r="E118" s="723"/>
      <c r="F118" s="723"/>
      <c r="G118" s="723"/>
      <c r="H118" s="723"/>
      <c r="I118" s="723"/>
    </row>
    <row r="119" spans="1:9">
      <c r="A119" s="722" t="s">
        <v>466</v>
      </c>
      <c r="B119" s="722"/>
      <c r="C119" s="722"/>
      <c r="D119" s="722"/>
      <c r="E119" s="722"/>
      <c r="F119" s="722"/>
      <c r="G119" s="722"/>
      <c r="H119" s="722"/>
      <c r="I119" s="722"/>
    </row>
    <row r="122" spans="1:9" ht="15" customHeight="1"/>
    <row r="123" spans="1:9" ht="15" customHeight="1"/>
  </sheetData>
  <mergeCells count="4">
    <mergeCell ref="B4:D4"/>
    <mergeCell ref="F4:I4"/>
    <mergeCell ref="A119:I119"/>
    <mergeCell ref="A118:I118"/>
  </mergeCell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2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3"/>
    </row>
    <row r="4" spans="1:30" ht="15" customHeight="1">
      <c r="F4" s="724" t="s">
        <v>168</v>
      </c>
      <c r="G4" s="724"/>
      <c r="H4" s="724"/>
      <c r="I4" s="724"/>
      <c r="J4" s="724"/>
      <c r="K4" s="724"/>
      <c r="L4" s="724"/>
      <c r="M4" s="126"/>
      <c r="N4" s="267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724" t="s">
        <v>368</v>
      </c>
      <c r="AB4" s="724"/>
    </row>
    <row r="5" spans="1:30" ht="12.75" thickBot="1">
      <c r="A5" s="79" t="s">
        <v>121</v>
      </c>
      <c r="B5" s="80"/>
      <c r="C5" s="81" t="s">
        <v>122</v>
      </c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  <c r="J5" s="81">
        <v>2013</v>
      </c>
      <c r="K5" s="81">
        <v>2014</v>
      </c>
      <c r="L5" s="81">
        <v>2015</v>
      </c>
      <c r="M5" s="81">
        <v>2016</v>
      </c>
      <c r="N5" s="81">
        <v>2017</v>
      </c>
      <c r="O5" s="81" t="s">
        <v>117</v>
      </c>
      <c r="P5" s="81" t="s">
        <v>118</v>
      </c>
      <c r="Q5" s="81" t="s">
        <v>124</v>
      </c>
      <c r="R5" s="81" t="s">
        <v>126</v>
      </c>
      <c r="S5" s="81" t="s">
        <v>127</v>
      </c>
      <c r="T5" s="81" t="s">
        <v>152</v>
      </c>
      <c r="U5" s="81" t="s">
        <v>153</v>
      </c>
      <c r="V5" s="81" t="s">
        <v>155</v>
      </c>
      <c r="W5" s="81" t="s">
        <v>156</v>
      </c>
      <c r="X5" s="81" t="s">
        <v>157</v>
      </c>
      <c r="Y5" s="81" t="s">
        <v>158</v>
      </c>
      <c r="Z5" s="81" t="s">
        <v>159</v>
      </c>
      <c r="AA5" s="81">
        <v>2017</v>
      </c>
      <c r="AB5" s="81">
        <v>2018</v>
      </c>
      <c r="AC5" s="82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292"/>
      <c r="O7" s="77"/>
      <c r="P7" s="76"/>
      <c r="Q7" s="76"/>
      <c r="R7" s="76"/>
      <c r="S7" s="76"/>
      <c r="T7" s="76"/>
      <c r="U7" s="76"/>
      <c r="V7" s="76"/>
      <c r="W7" s="76"/>
      <c r="X7" s="76"/>
      <c r="Y7" s="76"/>
      <c r="Z7" s="78"/>
      <c r="AA7" s="17"/>
      <c r="AB7" s="55"/>
      <c r="AC7" s="99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293">
        <v>13773.19020945282</v>
      </c>
      <c r="O8" s="90">
        <v>1224.7389886264336</v>
      </c>
      <c r="P8" s="92">
        <v>1093.8361693908512</v>
      </c>
      <c r="Q8" s="92">
        <v>1348.1637513185558</v>
      </c>
      <c r="R8" s="92"/>
      <c r="S8" s="92"/>
      <c r="T8" s="92"/>
      <c r="U8" s="92"/>
      <c r="V8" s="92"/>
      <c r="W8" s="92"/>
      <c r="X8" s="92"/>
      <c r="Y8" s="92"/>
      <c r="Z8" s="91"/>
      <c r="AA8" s="98">
        <v>3046.5608210931146</v>
      </c>
      <c r="AB8" s="93">
        <v>3666.7389093358406</v>
      </c>
      <c r="AC8" s="100">
        <f>AB8/AA8-1</f>
        <v>0.20356661975985246</v>
      </c>
      <c r="AD8" s="255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293">
        <v>2608.8056520000005</v>
      </c>
      <c r="O9" s="90">
        <v>201.54240300000001</v>
      </c>
      <c r="P9" s="92">
        <v>185.80975700000002</v>
      </c>
      <c r="Q9" s="92">
        <v>238.058774</v>
      </c>
      <c r="R9" s="92"/>
      <c r="S9" s="92"/>
      <c r="T9" s="92"/>
      <c r="U9" s="92"/>
      <c r="V9" s="92"/>
      <c r="W9" s="92"/>
      <c r="X9" s="92"/>
      <c r="Y9" s="92"/>
      <c r="Z9" s="91"/>
      <c r="AA9" s="98">
        <v>600.43769499999996</v>
      </c>
      <c r="AB9" s="93">
        <v>625.410934</v>
      </c>
      <c r="AC9" s="100">
        <f>AB9/AA9-1</f>
        <v>4.1591724183805745E-2</v>
      </c>
      <c r="AD9" s="255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293">
        <v>239.47410512458134</v>
      </c>
      <c r="O10" s="90">
        <v>275.64038743870043</v>
      </c>
      <c r="P10" s="92">
        <v>267.0235129071923</v>
      </c>
      <c r="Q10" s="92">
        <v>256.87639267968103</v>
      </c>
      <c r="R10" s="92"/>
      <c r="S10" s="92"/>
      <c r="T10" s="92"/>
      <c r="U10" s="92"/>
      <c r="V10" s="92"/>
      <c r="W10" s="92"/>
      <c r="X10" s="92"/>
      <c r="Y10" s="92"/>
      <c r="Z10" s="91"/>
      <c r="AA10" s="98">
        <v>230.14823264698131</v>
      </c>
      <c r="AB10" s="93">
        <v>265.93791403986853</v>
      </c>
      <c r="AC10" s="100">
        <f t="shared" ref="AC10:AC42" si="0">AB10/AA10-1</f>
        <v>0.15550708767676746</v>
      </c>
      <c r="AD10" s="255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293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4"/>
      <c r="AB11" s="93"/>
      <c r="AC11" s="100"/>
      <c r="AD11" s="255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293">
        <v>7979.3150062432396</v>
      </c>
      <c r="O12" s="90">
        <v>701.24380093466527</v>
      </c>
      <c r="P12" s="92">
        <v>592.46111023851529</v>
      </c>
      <c r="Q12" s="92">
        <v>692.98793436004246</v>
      </c>
      <c r="R12" s="92"/>
      <c r="S12" s="92"/>
      <c r="T12" s="92"/>
      <c r="U12" s="92"/>
      <c r="V12" s="92"/>
      <c r="W12" s="92"/>
      <c r="X12" s="92"/>
      <c r="Y12" s="92"/>
      <c r="Z12" s="91"/>
      <c r="AA12" s="98">
        <v>1764.1113753943673</v>
      </c>
      <c r="AB12" s="93">
        <v>1986.6928455332231</v>
      </c>
      <c r="AC12" s="100">
        <f t="shared" si="0"/>
        <v>0.12617200548865437</v>
      </c>
      <c r="AD12" s="255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293">
        <v>6336.3753339999994</v>
      </c>
      <c r="O13" s="90">
        <v>527.19124499999998</v>
      </c>
      <c r="P13" s="92">
        <v>444.780959</v>
      </c>
      <c r="Q13" s="92">
        <v>523.14513199999999</v>
      </c>
      <c r="R13" s="92"/>
      <c r="S13" s="92"/>
      <c r="T13" s="92"/>
      <c r="U13" s="92"/>
      <c r="V13" s="92"/>
      <c r="W13" s="92"/>
      <c r="X13" s="92"/>
      <c r="Y13" s="92"/>
      <c r="Z13" s="91"/>
      <c r="AA13" s="98">
        <v>1447.0680830000001</v>
      </c>
      <c r="AB13" s="93">
        <v>1495.1173359999998</v>
      </c>
      <c r="AC13" s="100">
        <f t="shared" si="0"/>
        <v>3.3204555863319163E-2</v>
      </c>
      <c r="AD13" s="255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293">
        <v>1259.2869875348897</v>
      </c>
      <c r="O14" s="90">
        <v>1330.150695</v>
      </c>
      <c r="P14" s="92">
        <v>1332.0289419999999</v>
      </c>
      <c r="Q14" s="92">
        <v>1324.65714</v>
      </c>
      <c r="R14" s="92"/>
      <c r="S14" s="92"/>
      <c r="T14" s="92"/>
      <c r="U14" s="92"/>
      <c r="V14" s="92"/>
      <c r="W14" s="92"/>
      <c r="X14" s="92"/>
      <c r="Y14" s="92"/>
      <c r="Z14" s="91"/>
      <c r="AA14" s="98">
        <v>1219.0935562182303</v>
      </c>
      <c r="AB14" s="93">
        <v>1328.7872447846619</v>
      </c>
      <c r="AC14" s="100">
        <f t="shared" si="0"/>
        <v>8.9979713211440604E-2</v>
      </c>
      <c r="AD14" s="255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293"/>
      <c r="O15" s="90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1"/>
      <c r="AA15" s="94"/>
      <c r="AB15" s="93"/>
      <c r="AC15" s="100"/>
      <c r="AD15" s="255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293">
        <v>2376.2998861161768</v>
      </c>
      <c r="O16" s="90">
        <v>211.62590956663553</v>
      </c>
      <c r="P16" s="92">
        <v>251.62344005072632</v>
      </c>
      <c r="Q16" s="92">
        <v>244.61664167100813</v>
      </c>
      <c r="R16" s="92"/>
      <c r="S16" s="92"/>
      <c r="T16" s="92"/>
      <c r="U16" s="92"/>
      <c r="V16" s="92"/>
      <c r="W16" s="92"/>
      <c r="X16" s="92"/>
      <c r="Y16" s="92"/>
      <c r="Z16" s="91"/>
      <c r="AA16" s="98">
        <v>514.61880992881981</v>
      </c>
      <c r="AB16" s="93">
        <v>707.86599128836997</v>
      </c>
      <c r="AC16" s="100">
        <f t="shared" si="0"/>
        <v>0.37551519227655006</v>
      </c>
      <c r="AD16" s="255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293">
        <v>1240.033964</v>
      </c>
      <c r="O17" s="90">
        <v>95.978949999999998</v>
      </c>
      <c r="P17" s="92">
        <v>108.691818</v>
      </c>
      <c r="Q17" s="92">
        <v>107.226525</v>
      </c>
      <c r="R17" s="92"/>
      <c r="S17" s="92"/>
      <c r="T17" s="92"/>
      <c r="U17" s="92"/>
      <c r="V17" s="92"/>
      <c r="W17" s="92"/>
      <c r="X17" s="92"/>
      <c r="Y17" s="92"/>
      <c r="Z17" s="91"/>
      <c r="AA17" s="98">
        <v>303.28399100000001</v>
      </c>
      <c r="AB17" s="93">
        <v>311.89729299999999</v>
      </c>
      <c r="AC17" s="100">
        <f t="shared" si="0"/>
        <v>2.8400120862297484E-2</v>
      </c>
      <c r="AD17" s="255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293">
        <v>86.922739897966764</v>
      </c>
      <c r="O18" s="90">
        <v>100.01349032651002</v>
      </c>
      <c r="P18" s="92">
        <v>105.00741879224236</v>
      </c>
      <c r="Q18" s="92">
        <v>103.47835317519926</v>
      </c>
      <c r="R18" s="92"/>
      <c r="S18" s="92"/>
      <c r="T18" s="92"/>
      <c r="U18" s="92"/>
      <c r="V18" s="92"/>
      <c r="W18" s="92"/>
      <c r="X18" s="92"/>
      <c r="Y18" s="92"/>
      <c r="Z18" s="91"/>
      <c r="AA18" s="98">
        <v>76.966530568437719</v>
      </c>
      <c r="AB18" s="93">
        <v>102.94498215824242</v>
      </c>
      <c r="AC18" s="100">
        <f t="shared" si="0"/>
        <v>0.33752920130270092</v>
      </c>
      <c r="AD18" s="255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293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1"/>
      <c r="AA19" s="94"/>
      <c r="AB19" s="93"/>
      <c r="AC19" s="100"/>
      <c r="AD19" s="255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293">
        <v>118.029144359499</v>
      </c>
      <c r="O20" s="86">
        <v>10.810272149639999</v>
      </c>
      <c r="P20" s="88">
        <v>8.6915224151200015</v>
      </c>
      <c r="Q20" s="88">
        <v>10.500047482074999</v>
      </c>
      <c r="R20" s="88"/>
      <c r="S20" s="88"/>
      <c r="T20" s="88"/>
      <c r="U20" s="88"/>
      <c r="V20" s="88"/>
      <c r="W20" s="88"/>
      <c r="X20" s="88"/>
      <c r="Y20" s="88"/>
      <c r="Z20" s="87"/>
      <c r="AA20" s="98">
        <v>26.594495830966999</v>
      </c>
      <c r="AB20" s="93">
        <v>30.001842046835002</v>
      </c>
      <c r="AC20" s="100">
        <f t="shared" si="0"/>
        <v>0.12812223392106725</v>
      </c>
      <c r="AD20" s="255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293">
        <v>6.9465319999999995</v>
      </c>
      <c r="O21" s="88">
        <v>0.65115500000000004</v>
      </c>
      <c r="P21" s="88">
        <v>0.51156800000000002</v>
      </c>
      <c r="Q21" s="88">
        <v>0.63324499999999995</v>
      </c>
      <c r="R21" s="88"/>
      <c r="S21" s="88"/>
      <c r="T21" s="88"/>
      <c r="U21" s="88"/>
      <c r="V21" s="88"/>
      <c r="W21" s="88"/>
      <c r="X21" s="88"/>
      <c r="Y21" s="88"/>
      <c r="Z21" s="87"/>
      <c r="AA21" s="97">
        <v>1.5446279999999999</v>
      </c>
      <c r="AB21" s="89">
        <v>1.7959680000000002</v>
      </c>
      <c r="AC21" s="100">
        <f t="shared" si="0"/>
        <v>0.16271879054374283</v>
      </c>
      <c r="AD21" s="255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293">
        <v>16.991089130446532</v>
      </c>
      <c r="O22" s="88">
        <v>16.601687999999999</v>
      </c>
      <c r="P22" s="88">
        <v>16.989965000000002</v>
      </c>
      <c r="Q22" s="88">
        <v>16.581334999999999</v>
      </c>
      <c r="R22" s="88"/>
      <c r="S22" s="88"/>
      <c r="T22" s="88"/>
      <c r="U22" s="88"/>
      <c r="V22" s="88"/>
      <c r="W22" s="88"/>
      <c r="X22" s="88"/>
      <c r="Y22" s="88"/>
      <c r="Z22" s="87"/>
      <c r="AA22" s="97">
        <v>17.217411461508533</v>
      </c>
      <c r="AB22" s="89">
        <v>16.705109471235009</v>
      </c>
      <c r="AC22" s="100">
        <f t="shared" si="0"/>
        <v>-2.9754878741141355E-2</v>
      </c>
      <c r="AD22" s="255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293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1"/>
      <c r="AA23" s="94"/>
      <c r="AB23" s="93"/>
      <c r="AC23" s="100"/>
      <c r="AD23" s="255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293">
        <v>1707.4039311799302</v>
      </c>
      <c r="O24" s="92">
        <v>128.92400978467205</v>
      </c>
      <c r="P24" s="92">
        <v>167.73412283989393</v>
      </c>
      <c r="Q24" s="92">
        <v>121.61914322064167</v>
      </c>
      <c r="R24" s="92"/>
      <c r="S24" s="92"/>
      <c r="T24" s="92"/>
      <c r="U24" s="92"/>
      <c r="V24" s="92"/>
      <c r="W24" s="92"/>
      <c r="X24" s="92"/>
      <c r="Y24" s="92"/>
      <c r="Z24" s="91"/>
      <c r="AA24" s="98">
        <v>335.31797342847671</v>
      </c>
      <c r="AB24" s="93">
        <v>418.27727584520761</v>
      </c>
      <c r="AC24" s="100">
        <f t="shared" si="0"/>
        <v>0.24740487832641067</v>
      </c>
      <c r="AD24" s="255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293">
        <v>856.21164399999998</v>
      </c>
      <c r="O25" s="88">
        <v>58.864221999999998</v>
      </c>
      <c r="P25" s="88">
        <v>77.25025500000001</v>
      </c>
      <c r="Q25" s="88">
        <v>58.792951000000002</v>
      </c>
      <c r="R25" s="88"/>
      <c r="S25" s="88"/>
      <c r="T25" s="88"/>
      <c r="U25" s="88"/>
      <c r="V25" s="88"/>
      <c r="W25" s="88"/>
      <c r="X25" s="88"/>
      <c r="Y25" s="88"/>
      <c r="Z25" s="87"/>
      <c r="AA25" s="98">
        <v>170.57615099999998</v>
      </c>
      <c r="AB25" s="93">
        <v>194.90742800000004</v>
      </c>
      <c r="AC25" s="100">
        <f t="shared" si="0"/>
        <v>0.14264172838558231</v>
      </c>
      <c r="AD25" s="255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293">
        <v>90.452565217767742</v>
      </c>
      <c r="O26" s="88">
        <v>99.34548552791982</v>
      </c>
      <c r="P26" s="88">
        <v>98.488889530291658</v>
      </c>
      <c r="Q26" s="88">
        <v>93.830152207907176</v>
      </c>
      <c r="R26" s="88"/>
      <c r="S26" s="88"/>
      <c r="T26" s="88"/>
      <c r="U26" s="88"/>
      <c r="V26" s="88"/>
      <c r="W26" s="88"/>
      <c r="X26" s="88"/>
      <c r="Y26" s="88"/>
      <c r="Z26" s="87"/>
      <c r="AA26" s="97">
        <v>89.167022106753819</v>
      </c>
      <c r="AB26" s="89">
        <v>97.342303889912003</v>
      </c>
      <c r="AC26" s="100">
        <f t="shared" si="0"/>
        <v>9.1685037696677352E-2</v>
      </c>
      <c r="AD26" s="255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293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1"/>
      <c r="AA27" s="94"/>
      <c r="AB27" s="93"/>
      <c r="AC27" s="100"/>
      <c r="AD27" s="255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293">
        <v>426.70590445394402</v>
      </c>
      <c r="O28" s="88">
        <v>47.794401997039003</v>
      </c>
      <c r="P28" s="88">
        <v>52.466669471995992</v>
      </c>
      <c r="Q28" s="88">
        <v>49.718177291865999</v>
      </c>
      <c r="R28" s="88"/>
      <c r="S28" s="88"/>
      <c r="T28" s="88"/>
      <c r="U28" s="88"/>
      <c r="V28" s="88"/>
      <c r="W28" s="88"/>
      <c r="X28" s="88"/>
      <c r="Y28" s="88"/>
      <c r="Z28" s="87"/>
      <c r="AA28" s="97">
        <v>97.075353822910017</v>
      </c>
      <c r="AB28" s="89">
        <v>149.97924876090099</v>
      </c>
      <c r="AC28" s="100">
        <f t="shared" si="0"/>
        <v>0.54497761640406739</v>
      </c>
      <c r="AD28" s="255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293">
        <v>11.463353000000001</v>
      </c>
      <c r="O29" s="88">
        <v>1.5377129999999999</v>
      </c>
      <c r="P29" s="88">
        <v>1.3923709999999998</v>
      </c>
      <c r="Q29" s="88">
        <v>1.3911439999999999</v>
      </c>
      <c r="R29" s="88"/>
      <c r="S29" s="88"/>
      <c r="T29" s="88"/>
      <c r="U29" s="88"/>
      <c r="V29" s="88"/>
      <c r="W29" s="88"/>
      <c r="X29" s="88"/>
      <c r="Y29" s="88"/>
      <c r="Z29" s="87"/>
      <c r="AA29" s="97">
        <v>2.1447050000000001</v>
      </c>
      <c r="AB29" s="89">
        <v>4.3212279999999996</v>
      </c>
      <c r="AC29" s="100">
        <f t="shared" si="0"/>
        <v>1.014835606761769</v>
      </c>
      <c r="AD29" s="255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293">
        <v>37.223481162443832</v>
      </c>
      <c r="O30" s="88">
        <v>31.081483994112691</v>
      </c>
      <c r="P30" s="88">
        <v>37.681529902587741</v>
      </c>
      <c r="Q30" s="88">
        <v>35.739058855061735</v>
      </c>
      <c r="R30" s="88"/>
      <c r="S30" s="88"/>
      <c r="T30" s="88"/>
      <c r="U30" s="88"/>
      <c r="V30" s="88"/>
      <c r="W30" s="88"/>
      <c r="X30" s="88"/>
      <c r="Y30" s="88"/>
      <c r="Z30" s="87"/>
      <c r="AA30" s="97">
        <v>45.262800162684385</v>
      </c>
      <c r="AB30" s="89">
        <v>34.70755275141719</v>
      </c>
      <c r="AC30" s="100">
        <f t="shared" si="0"/>
        <v>-0.23319916959024478</v>
      </c>
      <c r="AD30" s="255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293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1"/>
      <c r="AA31" s="94"/>
      <c r="AB31" s="93"/>
      <c r="AC31" s="100"/>
      <c r="AD31" s="255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293">
        <v>370.47615447265594</v>
      </c>
      <c r="O32" s="88">
        <v>33.122487990099089</v>
      </c>
      <c r="P32" s="88">
        <v>24.386220113023526</v>
      </c>
      <c r="Q32" s="88">
        <v>28.482049764100132</v>
      </c>
      <c r="R32" s="88"/>
      <c r="S32" s="88"/>
      <c r="T32" s="88"/>
      <c r="U32" s="88"/>
      <c r="V32" s="88"/>
      <c r="W32" s="88"/>
      <c r="X32" s="88"/>
      <c r="Y32" s="88"/>
      <c r="Z32" s="87"/>
      <c r="AA32" s="97">
        <v>90.471681848412146</v>
      </c>
      <c r="AB32" s="89">
        <v>85.990757867222754</v>
      </c>
      <c r="AC32" s="100">
        <f>AB32/AA32-1</f>
        <v>-4.9528470010066883E-2</v>
      </c>
      <c r="AD32" s="255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293">
        <v>18.695043000000002</v>
      </c>
      <c r="O33" s="88">
        <v>1.6121780000000001</v>
      </c>
      <c r="P33" s="88">
        <v>1.1259809999999999</v>
      </c>
      <c r="Q33" s="88">
        <v>1.306211</v>
      </c>
      <c r="R33" s="88"/>
      <c r="S33" s="88"/>
      <c r="T33" s="88"/>
      <c r="U33" s="88"/>
      <c r="V33" s="88"/>
      <c r="W33" s="88"/>
      <c r="X33" s="88"/>
      <c r="Y33" s="88"/>
      <c r="Z33" s="87"/>
      <c r="AA33" s="97">
        <v>4.5287569999999997</v>
      </c>
      <c r="AB33" s="89">
        <v>4.0443699999999998</v>
      </c>
      <c r="AC33" s="100">
        <f>AB33/AA33-1</f>
        <v>-0.10695804610404136</v>
      </c>
      <c r="AD33" s="255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293">
        <v>898.87547696861725</v>
      </c>
      <c r="O34" s="92">
        <v>931.91371100000003</v>
      </c>
      <c r="P34" s="92">
        <v>982.37922100000003</v>
      </c>
      <c r="Q34" s="92">
        <v>989.06229199999996</v>
      </c>
      <c r="R34" s="92"/>
      <c r="S34" s="92"/>
      <c r="T34" s="92"/>
      <c r="U34" s="92"/>
      <c r="V34" s="92"/>
      <c r="W34" s="92"/>
      <c r="X34" s="92"/>
      <c r="Y34" s="92"/>
      <c r="Z34" s="91"/>
      <c r="AA34" s="98">
        <v>906.14852127211179</v>
      </c>
      <c r="AB34" s="93">
        <v>964.42095206644581</v>
      </c>
      <c r="AC34" s="100">
        <f>AB34/AA34-1</f>
        <v>6.4307814256019835E-2</v>
      </c>
      <c r="AD34" s="255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293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1"/>
      <c r="AA35" s="94"/>
      <c r="AB35" s="93"/>
      <c r="AC35" s="100"/>
      <c r="AD35" s="255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293">
        <v>363.09769384747199</v>
      </c>
      <c r="O36" s="92">
        <v>32.504858488137828</v>
      </c>
      <c r="P36" s="92">
        <v>43.924492173968552</v>
      </c>
      <c r="Q36" s="92">
        <v>60.689067500316952</v>
      </c>
      <c r="R36" s="92"/>
      <c r="S36" s="92"/>
      <c r="T36" s="92"/>
      <c r="U36" s="92"/>
      <c r="V36" s="92"/>
      <c r="W36" s="92"/>
      <c r="X36" s="92"/>
      <c r="Y36" s="92"/>
      <c r="Z36" s="91"/>
      <c r="AA36" s="98">
        <v>69.998187907540711</v>
      </c>
      <c r="AB36" s="93">
        <v>137.11841816242332</v>
      </c>
      <c r="AC36" s="100">
        <f t="shared" si="0"/>
        <v>0.95888525490889087</v>
      </c>
      <c r="AD36" s="255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293">
        <v>25.183071454</v>
      </c>
      <c r="O37" s="88">
        <v>1.6488150560000001</v>
      </c>
      <c r="P37" s="88">
        <v>2.0663966679999999</v>
      </c>
      <c r="Q37" s="88">
        <v>2.6237985620000002</v>
      </c>
      <c r="R37" s="88"/>
      <c r="S37" s="88"/>
      <c r="T37" s="88"/>
      <c r="U37" s="88"/>
      <c r="V37" s="88"/>
      <c r="W37" s="88"/>
      <c r="X37" s="88"/>
      <c r="Y37" s="88"/>
      <c r="Z37" s="87"/>
      <c r="AA37" s="97">
        <v>5.2826392159999997</v>
      </c>
      <c r="AB37" s="89">
        <v>6.3390102860000006</v>
      </c>
      <c r="AC37" s="100">
        <f t="shared" si="0"/>
        <v>0.19997032294018413</v>
      </c>
      <c r="AD37" s="255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293">
        <v>654.0041940263369</v>
      </c>
      <c r="O38" s="92">
        <v>894.21525746602924</v>
      </c>
      <c r="P38" s="92">
        <v>964.1815056506299</v>
      </c>
      <c r="Q38" s="92">
        <v>1049.1696412690824</v>
      </c>
      <c r="R38" s="92"/>
      <c r="S38" s="92"/>
      <c r="T38" s="92"/>
      <c r="U38" s="92"/>
      <c r="V38" s="92"/>
      <c r="W38" s="92"/>
      <c r="X38" s="92"/>
      <c r="Y38" s="92"/>
      <c r="Z38" s="91"/>
      <c r="AA38" s="98">
        <v>601.03752405654984</v>
      </c>
      <c r="AB38" s="93">
        <v>981.16055123474268</v>
      </c>
      <c r="AC38" s="100">
        <f t="shared" si="0"/>
        <v>0.63244475089117436</v>
      </c>
      <c r="AD38" s="255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293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/>
      <c r="AA39" s="94"/>
      <c r="AB39" s="93"/>
      <c r="AC39" s="100"/>
      <c r="AD39" s="255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293">
        <v>44.063618152527965</v>
      </c>
      <c r="O40" s="88">
        <v>2.1235225118621699</v>
      </c>
      <c r="P40" s="88">
        <v>0.17459182603144541</v>
      </c>
      <c r="Q40" s="88">
        <v>1.9995344996830511</v>
      </c>
      <c r="R40" s="88"/>
      <c r="S40" s="88"/>
      <c r="T40" s="88"/>
      <c r="U40" s="88"/>
      <c r="V40" s="88"/>
      <c r="W40" s="88"/>
      <c r="X40" s="88"/>
      <c r="Y40" s="88"/>
      <c r="Z40" s="87"/>
      <c r="AA40" s="97">
        <v>9.2973370924592835</v>
      </c>
      <c r="AB40" s="93">
        <v>4.2976488375766664</v>
      </c>
      <c r="AC40" s="100">
        <f t="shared" si="0"/>
        <v>-0.53775486520088367</v>
      </c>
      <c r="AD40" s="255"/>
    </row>
    <row r="41" spans="1:30">
      <c r="D41" s="124"/>
      <c r="E41" s="125"/>
      <c r="F41" s="125"/>
      <c r="G41" s="16"/>
      <c r="H41" s="16"/>
      <c r="I41" s="16"/>
      <c r="J41" s="16"/>
      <c r="K41" s="16"/>
      <c r="L41" s="16"/>
      <c r="M41" s="16"/>
      <c r="N41" s="294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1"/>
      <c r="AA41" s="94"/>
      <c r="AB41" s="93"/>
      <c r="AC41" s="99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5">
        <f>O40+O36+O28+O32+O24+O20+O16+O12+O8</f>
        <v>2392.8882520491843</v>
      </c>
      <c r="P42" s="95">
        <f>P40+P36+P28+P32+P24+P20+P16+P12+P8</f>
        <v>2235.298338520126</v>
      </c>
      <c r="Q42" s="95">
        <f t="shared" ref="Q42:AB42" si="2">SUM(Q8,Q12,Q16,Q20,Q24,Q32,Q28,Q36,Q40)</f>
        <v>2558.7763471082894</v>
      </c>
      <c r="R42" s="95">
        <f t="shared" si="2"/>
        <v>0</v>
      </c>
      <c r="S42" s="95">
        <f t="shared" si="2"/>
        <v>0</v>
      </c>
      <c r="T42" s="95">
        <f t="shared" si="2"/>
        <v>0</v>
      </c>
      <c r="U42" s="95">
        <f t="shared" si="2"/>
        <v>0</v>
      </c>
      <c r="V42" s="95">
        <f t="shared" si="2"/>
        <v>0</v>
      </c>
      <c r="W42" s="95">
        <f t="shared" si="2"/>
        <v>0</v>
      </c>
      <c r="X42" s="95">
        <f t="shared" si="2"/>
        <v>0</v>
      </c>
      <c r="Y42" s="95">
        <f t="shared" si="2"/>
        <v>0</v>
      </c>
      <c r="Z42" s="95">
        <f t="shared" si="2"/>
        <v>0</v>
      </c>
      <c r="AA42" s="95">
        <f t="shared" si="2"/>
        <v>5954.0460363470675</v>
      </c>
      <c r="AB42" s="95">
        <f t="shared" si="2"/>
        <v>7186.9629376776002</v>
      </c>
      <c r="AC42" s="101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4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5"/>
    </row>
    <row r="50" spans="1:30">
      <c r="A50" s="102" t="str">
        <f t="shared" ref="A50:AA50" si="3">A8</f>
        <v>Cobre</v>
      </c>
      <c r="B50" s="102" t="str">
        <f t="shared" si="3"/>
        <v>Valor</v>
      </c>
      <c r="C50" s="102" t="str">
        <f t="shared" si="3"/>
        <v>(US$MM)</v>
      </c>
      <c r="D50" s="103">
        <f>D8</f>
        <v>7219.0687201917526</v>
      </c>
      <c r="E50" s="103">
        <f>E8</f>
        <v>7276.9520400628562</v>
      </c>
      <c r="F50" s="103">
        <f t="shared" si="3"/>
        <v>5935.4024202705696</v>
      </c>
      <c r="G50" s="103">
        <f t="shared" si="3"/>
        <v>8879.1470329311687</v>
      </c>
      <c r="H50" s="103">
        <f t="shared" si="3"/>
        <v>10721.031282565797</v>
      </c>
      <c r="I50" s="103">
        <f t="shared" si="3"/>
        <v>10730.942210401816</v>
      </c>
      <c r="J50" s="103">
        <f t="shared" si="3"/>
        <v>9820.7478280872583</v>
      </c>
      <c r="K50" s="103">
        <f t="shared" si="3"/>
        <v>8874.9060769625194</v>
      </c>
      <c r="L50" s="103">
        <f t="shared" si="3"/>
        <v>8167.541312653776</v>
      </c>
      <c r="M50" s="103">
        <f>M8</f>
        <v>10171.202800494437</v>
      </c>
      <c r="N50" s="103">
        <f>N8</f>
        <v>13773.19020945282</v>
      </c>
      <c r="O50" s="104">
        <f t="shared" si="3"/>
        <v>1224.7389886264336</v>
      </c>
      <c r="P50" s="104">
        <f t="shared" si="3"/>
        <v>1093.8361693908512</v>
      </c>
      <c r="Q50" s="104">
        <f t="shared" si="3"/>
        <v>1348.1637513185558</v>
      </c>
      <c r="R50" s="104">
        <f t="shared" si="3"/>
        <v>0</v>
      </c>
      <c r="S50" s="104">
        <f t="shared" si="3"/>
        <v>0</v>
      </c>
      <c r="T50" s="104">
        <f t="shared" si="3"/>
        <v>0</v>
      </c>
      <c r="U50" s="104">
        <f t="shared" si="3"/>
        <v>0</v>
      </c>
      <c r="V50" s="104">
        <f t="shared" si="3"/>
        <v>0</v>
      </c>
      <c r="W50" s="104">
        <f t="shared" si="3"/>
        <v>0</v>
      </c>
      <c r="X50" s="104">
        <f t="shared" si="3"/>
        <v>0</v>
      </c>
      <c r="Y50" s="104">
        <f>Y8</f>
        <v>0</v>
      </c>
      <c r="Z50" s="104">
        <f>Z8</f>
        <v>0</v>
      </c>
      <c r="AA50" s="105">
        <f t="shared" si="3"/>
        <v>3046.5608210931146</v>
      </c>
      <c r="AB50" s="105">
        <f>AB8</f>
        <v>3666.7389093358406</v>
      </c>
      <c r="AC50" s="108">
        <f t="shared" ref="AC50:AC59" si="4">AB50/AA50-1</f>
        <v>0.20356661975985246</v>
      </c>
      <c r="AD50" s="132"/>
    </row>
    <row r="51" spans="1:30">
      <c r="A51" s="102" t="str">
        <f t="shared" ref="A51:AB51" si="5">A12</f>
        <v>Oro</v>
      </c>
      <c r="B51" s="102" t="str">
        <f t="shared" si="5"/>
        <v>Valor</v>
      </c>
      <c r="C51" s="102" t="str">
        <f t="shared" si="5"/>
        <v>(US$MM)</v>
      </c>
      <c r="D51" s="103">
        <f>D12</f>
        <v>4187.4032129251573</v>
      </c>
      <c r="E51" s="103">
        <f>E12</f>
        <v>5586.0346055150185</v>
      </c>
      <c r="F51" s="103">
        <f t="shared" si="5"/>
        <v>6790.9480920625147</v>
      </c>
      <c r="G51" s="103">
        <f t="shared" si="5"/>
        <v>7744.6314899523886</v>
      </c>
      <c r="H51" s="103">
        <f t="shared" si="5"/>
        <v>10235.353079840146</v>
      </c>
      <c r="I51" s="103">
        <f t="shared" si="5"/>
        <v>10745.515758961699</v>
      </c>
      <c r="J51" s="103">
        <f t="shared" si="5"/>
        <v>8536.2794900494937</v>
      </c>
      <c r="K51" s="103">
        <f t="shared" si="5"/>
        <v>6729.0722178974011</v>
      </c>
      <c r="L51" s="103">
        <f t="shared" si="5"/>
        <v>6650.5953646963681</v>
      </c>
      <c r="M51" s="103">
        <f>M12</f>
        <v>7385.9574342377318</v>
      </c>
      <c r="N51" s="103">
        <f>N12</f>
        <v>7979.3150062432396</v>
      </c>
      <c r="O51" s="104">
        <f t="shared" si="5"/>
        <v>701.24380093466527</v>
      </c>
      <c r="P51" s="104">
        <f t="shared" si="5"/>
        <v>592.46111023851529</v>
      </c>
      <c r="Q51" s="104">
        <f t="shared" si="5"/>
        <v>692.98793436004246</v>
      </c>
      <c r="R51" s="104">
        <f t="shared" si="5"/>
        <v>0</v>
      </c>
      <c r="S51" s="104">
        <f t="shared" si="5"/>
        <v>0</v>
      </c>
      <c r="T51" s="104">
        <f t="shared" si="5"/>
        <v>0</v>
      </c>
      <c r="U51" s="104">
        <f t="shared" si="5"/>
        <v>0</v>
      </c>
      <c r="V51" s="104">
        <f t="shared" si="5"/>
        <v>0</v>
      </c>
      <c r="W51" s="104">
        <f t="shared" si="5"/>
        <v>0</v>
      </c>
      <c r="X51" s="104">
        <f t="shared" si="5"/>
        <v>0</v>
      </c>
      <c r="Y51" s="104">
        <f>Y12</f>
        <v>0</v>
      </c>
      <c r="Z51" s="104">
        <f>Z12</f>
        <v>0</v>
      </c>
      <c r="AA51" s="105">
        <f t="shared" si="5"/>
        <v>1764.1113753943673</v>
      </c>
      <c r="AB51" s="105">
        <f t="shared" si="5"/>
        <v>1986.6928455332231</v>
      </c>
      <c r="AC51" s="108">
        <f t="shared" si="4"/>
        <v>0.12617200548865437</v>
      </c>
    </row>
    <row r="52" spans="1:30">
      <c r="A52" s="102" t="str">
        <f t="shared" ref="A52:AB52" si="6">A16</f>
        <v>Zinc</v>
      </c>
      <c r="B52" s="102" t="str">
        <f t="shared" si="6"/>
        <v>Valor</v>
      </c>
      <c r="C52" s="102" t="str">
        <f t="shared" si="6"/>
        <v>(US$MM)</v>
      </c>
      <c r="D52" s="103">
        <f>D16</f>
        <v>2539.4072801646053</v>
      </c>
      <c r="E52" s="103">
        <f>E16</f>
        <v>1468.2951198311805</v>
      </c>
      <c r="F52" s="103">
        <f t="shared" si="6"/>
        <v>1233.2203045912822</v>
      </c>
      <c r="G52" s="103">
        <f t="shared" si="6"/>
        <v>1696.0733253334295</v>
      </c>
      <c r="H52" s="103">
        <f t="shared" si="6"/>
        <v>1522.5406592484687</v>
      </c>
      <c r="I52" s="103">
        <f t="shared" si="6"/>
        <v>1352.3374325660052</v>
      </c>
      <c r="J52" s="103">
        <f t="shared" si="6"/>
        <v>1413.8433873410634</v>
      </c>
      <c r="K52" s="103">
        <f t="shared" si="6"/>
        <v>1503.5472338862523</v>
      </c>
      <c r="L52" s="103">
        <f t="shared" si="6"/>
        <v>1507.6585311955087</v>
      </c>
      <c r="M52" s="103">
        <f>M16</f>
        <v>1465.4520841719275</v>
      </c>
      <c r="N52" s="103">
        <f>N16</f>
        <v>2376.2998861161768</v>
      </c>
      <c r="O52" s="104">
        <f t="shared" si="6"/>
        <v>211.62590956663553</v>
      </c>
      <c r="P52" s="104">
        <f t="shared" si="6"/>
        <v>251.62344005072632</v>
      </c>
      <c r="Q52" s="104">
        <f t="shared" si="6"/>
        <v>244.61664167100813</v>
      </c>
      <c r="R52" s="104">
        <f t="shared" si="6"/>
        <v>0</v>
      </c>
      <c r="S52" s="104">
        <f t="shared" si="6"/>
        <v>0</v>
      </c>
      <c r="T52" s="104">
        <f t="shared" si="6"/>
        <v>0</v>
      </c>
      <c r="U52" s="104">
        <f t="shared" si="6"/>
        <v>0</v>
      </c>
      <c r="V52" s="104">
        <f t="shared" si="6"/>
        <v>0</v>
      </c>
      <c r="W52" s="104">
        <f t="shared" si="6"/>
        <v>0</v>
      </c>
      <c r="X52" s="104">
        <f t="shared" si="6"/>
        <v>0</v>
      </c>
      <c r="Y52" s="104">
        <f>Y16</f>
        <v>0</v>
      </c>
      <c r="Z52" s="104">
        <f>Z16</f>
        <v>0</v>
      </c>
      <c r="AA52" s="105">
        <f t="shared" si="6"/>
        <v>514.61880992881981</v>
      </c>
      <c r="AB52" s="105">
        <f t="shared" si="6"/>
        <v>707.86599128836997</v>
      </c>
      <c r="AC52" s="108">
        <f t="shared" si="4"/>
        <v>0.37551519227655006</v>
      </c>
    </row>
    <row r="53" spans="1:30">
      <c r="A53" s="102" t="str">
        <f t="shared" ref="A53:AB53" si="7">A20</f>
        <v>Plata</v>
      </c>
      <c r="B53" s="102" t="str">
        <f t="shared" si="7"/>
        <v>Valor</v>
      </c>
      <c r="C53" s="102" t="str">
        <f t="shared" si="7"/>
        <v>(US$MM)</v>
      </c>
      <c r="D53" s="103">
        <f>D20</f>
        <v>538.233568262017</v>
      </c>
      <c r="E53" s="103">
        <f>E20</f>
        <v>595.44527574297194</v>
      </c>
      <c r="F53" s="103">
        <f t="shared" si="7"/>
        <v>214.08494407795499</v>
      </c>
      <c r="G53" s="103">
        <f t="shared" si="7"/>
        <v>118.20838016762899</v>
      </c>
      <c r="H53" s="103">
        <f t="shared" si="7"/>
        <v>219.44862884541499</v>
      </c>
      <c r="I53" s="103">
        <f t="shared" si="7"/>
        <v>209.569981439488</v>
      </c>
      <c r="J53" s="103">
        <f t="shared" si="7"/>
        <v>479.2518043975009</v>
      </c>
      <c r="K53" s="103">
        <f t="shared" si="7"/>
        <v>331.07695278478701</v>
      </c>
      <c r="L53" s="103">
        <f t="shared" si="7"/>
        <v>137.79635297098301</v>
      </c>
      <c r="M53" s="103">
        <f>M20</f>
        <v>120.45621156886003</v>
      </c>
      <c r="N53" s="103">
        <f>N20</f>
        <v>118.029144359499</v>
      </c>
      <c r="O53" s="104">
        <f t="shared" si="7"/>
        <v>10.810272149639999</v>
      </c>
      <c r="P53" s="104">
        <f t="shared" si="7"/>
        <v>8.6915224151200015</v>
      </c>
      <c r="Q53" s="104">
        <f t="shared" si="7"/>
        <v>10.500047482074999</v>
      </c>
      <c r="R53" s="104">
        <f t="shared" si="7"/>
        <v>0</v>
      </c>
      <c r="S53" s="104">
        <f t="shared" si="7"/>
        <v>0</v>
      </c>
      <c r="T53" s="104">
        <f t="shared" si="7"/>
        <v>0</v>
      </c>
      <c r="U53" s="104">
        <f t="shared" si="7"/>
        <v>0</v>
      </c>
      <c r="V53" s="104">
        <f t="shared" si="7"/>
        <v>0</v>
      </c>
      <c r="W53" s="104">
        <f t="shared" si="7"/>
        <v>0</v>
      </c>
      <c r="X53" s="104">
        <f t="shared" si="7"/>
        <v>0</v>
      </c>
      <c r="Y53" s="104">
        <f>Y20</f>
        <v>0</v>
      </c>
      <c r="Z53" s="104">
        <f>Z20</f>
        <v>0</v>
      </c>
      <c r="AA53" s="105">
        <f t="shared" si="7"/>
        <v>26.594495830966999</v>
      </c>
      <c r="AB53" s="105">
        <f t="shared" si="7"/>
        <v>30.001842046835002</v>
      </c>
      <c r="AC53" s="108">
        <f t="shared" si="4"/>
        <v>0.12812223392106725</v>
      </c>
    </row>
    <row r="54" spans="1:30">
      <c r="A54" s="102" t="str">
        <f t="shared" ref="A54:AB54" si="8">A24</f>
        <v>Plomo</v>
      </c>
      <c r="B54" s="102" t="str">
        <f t="shared" si="8"/>
        <v>Valor</v>
      </c>
      <c r="C54" s="102" t="str">
        <f t="shared" si="8"/>
        <v>(US$MM)</v>
      </c>
      <c r="D54" s="103">
        <f>D24</f>
        <v>1032.9556582579808</v>
      </c>
      <c r="E54" s="103">
        <f>E24</f>
        <v>1135.6647188208904</v>
      </c>
      <c r="F54" s="103">
        <f t="shared" si="8"/>
        <v>1115.8065786717914</v>
      </c>
      <c r="G54" s="103">
        <f t="shared" si="8"/>
        <v>1578.8088600715344</v>
      </c>
      <c r="H54" s="103">
        <f t="shared" si="8"/>
        <v>2426.735952128829</v>
      </c>
      <c r="I54" s="103">
        <f t="shared" si="8"/>
        <v>2575.3341204307012</v>
      </c>
      <c r="J54" s="103">
        <f t="shared" si="8"/>
        <v>1776.0595258877415</v>
      </c>
      <c r="K54" s="103">
        <f t="shared" si="8"/>
        <v>1522.5135211197114</v>
      </c>
      <c r="L54" s="103">
        <f t="shared" si="8"/>
        <v>1548.2696011111268</v>
      </c>
      <c r="M54" s="103">
        <f>M24</f>
        <v>1657.8745242177492</v>
      </c>
      <c r="N54" s="103">
        <f>N24</f>
        <v>1707.4039311799302</v>
      </c>
      <c r="O54" s="104">
        <f t="shared" si="8"/>
        <v>128.92400978467205</v>
      </c>
      <c r="P54" s="104">
        <f t="shared" si="8"/>
        <v>167.73412283989393</v>
      </c>
      <c r="Q54" s="104">
        <f t="shared" si="8"/>
        <v>121.61914322064167</v>
      </c>
      <c r="R54" s="104">
        <f t="shared" si="8"/>
        <v>0</v>
      </c>
      <c r="S54" s="104">
        <f t="shared" si="8"/>
        <v>0</v>
      </c>
      <c r="T54" s="104">
        <f t="shared" si="8"/>
        <v>0</v>
      </c>
      <c r="U54" s="104">
        <f t="shared" si="8"/>
        <v>0</v>
      </c>
      <c r="V54" s="104">
        <f t="shared" si="8"/>
        <v>0</v>
      </c>
      <c r="W54" s="104">
        <f t="shared" si="8"/>
        <v>0</v>
      </c>
      <c r="X54" s="104">
        <f t="shared" si="8"/>
        <v>0</v>
      </c>
      <c r="Y54" s="104">
        <f>Y24</f>
        <v>0</v>
      </c>
      <c r="Z54" s="104">
        <f>Z24</f>
        <v>0</v>
      </c>
      <c r="AA54" s="105">
        <f t="shared" si="8"/>
        <v>335.31797342847671</v>
      </c>
      <c r="AB54" s="105">
        <f t="shared" si="8"/>
        <v>418.27727584520761</v>
      </c>
      <c r="AC54" s="108">
        <f t="shared" si="4"/>
        <v>0.24740487832641067</v>
      </c>
    </row>
    <row r="55" spans="1:30">
      <c r="A55" s="102" t="str">
        <f t="shared" ref="A55:AB55" si="9">A32</f>
        <v>Estaño</v>
      </c>
      <c r="B55" s="102" t="str">
        <f t="shared" si="9"/>
        <v>Valor</v>
      </c>
      <c r="C55" s="102" t="str">
        <f t="shared" si="9"/>
        <v>(US$MM)</v>
      </c>
      <c r="D55" s="103">
        <f>D32</f>
        <v>595.09949347270776</v>
      </c>
      <c r="E55" s="103">
        <f>E32</f>
        <v>662.76975228062634</v>
      </c>
      <c r="F55" s="103">
        <f t="shared" si="9"/>
        <v>591.21348325130839</v>
      </c>
      <c r="G55" s="103">
        <f t="shared" si="9"/>
        <v>841.62143845581932</v>
      </c>
      <c r="H55" s="103">
        <f t="shared" si="9"/>
        <v>775.59494796720764</v>
      </c>
      <c r="I55" s="103">
        <f t="shared" si="9"/>
        <v>558.25922602627895</v>
      </c>
      <c r="J55" s="103">
        <f t="shared" si="9"/>
        <v>527.71235375709966</v>
      </c>
      <c r="K55" s="103">
        <f t="shared" si="9"/>
        <v>539.5582164992918</v>
      </c>
      <c r="L55" s="103">
        <f t="shared" si="9"/>
        <v>341.685340655076</v>
      </c>
      <c r="M55" s="103">
        <f>M32</f>
        <v>344.26226528241506</v>
      </c>
      <c r="N55" s="103">
        <f>N32</f>
        <v>370.47615447265594</v>
      </c>
      <c r="O55" s="104">
        <f t="shared" si="9"/>
        <v>33.122487990099089</v>
      </c>
      <c r="P55" s="104">
        <f t="shared" si="9"/>
        <v>24.386220113023526</v>
      </c>
      <c r="Q55" s="104">
        <f t="shared" si="9"/>
        <v>28.482049764100132</v>
      </c>
      <c r="R55" s="104">
        <f t="shared" si="9"/>
        <v>0</v>
      </c>
      <c r="S55" s="104">
        <f t="shared" si="9"/>
        <v>0</v>
      </c>
      <c r="T55" s="104">
        <f t="shared" si="9"/>
        <v>0</v>
      </c>
      <c r="U55" s="104">
        <f t="shared" si="9"/>
        <v>0</v>
      </c>
      <c r="V55" s="104">
        <f t="shared" si="9"/>
        <v>0</v>
      </c>
      <c r="W55" s="104">
        <f t="shared" si="9"/>
        <v>0</v>
      </c>
      <c r="X55" s="104">
        <f t="shared" si="9"/>
        <v>0</v>
      </c>
      <c r="Y55" s="104">
        <f>Y32</f>
        <v>0</v>
      </c>
      <c r="Z55" s="104">
        <f>Z32</f>
        <v>0</v>
      </c>
      <c r="AA55" s="105">
        <f t="shared" si="9"/>
        <v>90.471681848412146</v>
      </c>
      <c r="AB55" s="105">
        <f t="shared" si="9"/>
        <v>85.990757867222754</v>
      </c>
      <c r="AC55" s="108">
        <f t="shared" si="4"/>
        <v>-4.9528470010066883E-2</v>
      </c>
    </row>
    <row r="56" spans="1:30">
      <c r="A56" s="102" t="str">
        <f>A28</f>
        <v>Hierro</v>
      </c>
      <c r="B56" s="102" t="str">
        <f t="shared" ref="B56:AB56" si="10">B28</f>
        <v>Valor</v>
      </c>
      <c r="C56" s="102" t="str">
        <f t="shared" si="10"/>
        <v>(US$MM)</v>
      </c>
      <c r="D56" s="103">
        <f>D28</f>
        <v>285.41642566243098</v>
      </c>
      <c r="E56" s="103">
        <f>E28</f>
        <v>385.08789704585701</v>
      </c>
      <c r="F56" s="103">
        <f>F28</f>
        <v>297.68320635250899</v>
      </c>
      <c r="G56" s="103">
        <f t="shared" si="10"/>
        <v>523.27650585695505</v>
      </c>
      <c r="H56" s="103">
        <f t="shared" si="10"/>
        <v>1030.072291616872</v>
      </c>
      <c r="I56" s="103">
        <f t="shared" si="10"/>
        <v>844.8284799506572</v>
      </c>
      <c r="J56" s="103">
        <f t="shared" si="10"/>
        <v>856.80847467289618</v>
      </c>
      <c r="K56" s="103">
        <f t="shared" si="10"/>
        <v>646.70480025804579</v>
      </c>
      <c r="L56" s="103">
        <f>L28</f>
        <v>350.00259655641497</v>
      </c>
      <c r="M56" s="103">
        <f>M28</f>
        <v>343.76033679517201</v>
      </c>
      <c r="N56" s="103">
        <f>N28</f>
        <v>426.70590445394402</v>
      </c>
      <c r="O56" s="104">
        <f t="shared" si="10"/>
        <v>47.794401997039003</v>
      </c>
      <c r="P56" s="104">
        <f t="shared" si="10"/>
        <v>52.466669471995992</v>
      </c>
      <c r="Q56" s="104">
        <f t="shared" si="10"/>
        <v>49.718177291865999</v>
      </c>
      <c r="R56" s="104">
        <f t="shared" si="10"/>
        <v>0</v>
      </c>
      <c r="S56" s="104">
        <f t="shared" si="10"/>
        <v>0</v>
      </c>
      <c r="T56" s="104">
        <f t="shared" si="10"/>
        <v>0</v>
      </c>
      <c r="U56" s="104">
        <f t="shared" si="10"/>
        <v>0</v>
      </c>
      <c r="V56" s="104">
        <f t="shared" si="10"/>
        <v>0</v>
      </c>
      <c r="W56" s="104">
        <f t="shared" si="10"/>
        <v>0</v>
      </c>
      <c r="X56" s="104">
        <f t="shared" si="10"/>
        <v>0</v>
      </c>
      <c r="Y56" s="104">
        <f>Y28</f>
        <v>0</v>
      </c>
      <c r="Z56" s="104">
        <f>Z28</f>
        <v>0</v>
      </c>
      <c r="AA56" s="105">
        <f t="shared" si="10"/>
        <v>97.075353822910017</v>
      </c>
      <c r="AB56" s="105">
        <f t="shared" si="10"/>
        <v>149.97924876090099</v>
      </c>
      <c r="AC56" s="108">
        <f t="shared" si="4"/>
        <v>0.54497761640406739</v>
      </c>
    </row>
    <row r="57" spans="1:30">
      <c r="A57" s="102" t="str">
        <f>A36</f>
        <v>Molibdeno</v>
      </c>
      <c r="B57" s="102" t="str">
        <f t="shared" ref="B57:AB57" si="11">B36</f>
        <v>Valor</v>
      </c>
      <c r="C57" s="102" t="str">
        <f t="shared" si="11"/>
        <v>(US$MM)</v>
      </c>
      <c r="D57" s="103">
        <f>D36</f>
        <v>991.16764057624141</v>
      </c>
      <c r="E57" s="103">
        <f>E36</f>
        <v>943.09487178572181</v>
      </c>
      <c r="F57" s="103">
        <f t="shared" si="11"/>
        <v>275.96500791530212</v>
      </c>
      <c r="G57" s="103">
        <f t="shared" si="11"/>
        <v>491.9356947636328</v>
      </c>
      <c r="H57" s="103">
        <f t="shared" si="11"/>
        <v>563.68947023926762</v>
      </c>
      <c r="I57" s="103">
        <f t="shared" si="11"/>
        <v>428.26749069318208</v>
      </c>
      <c r="J57" s="103">
        <f t="shared" si="11"/>
        <v>355.52074602744028</v>
      </c>
      <c r="K57" s="103">
        <f t="shared" si="11"/>
        <v>360.16193124196127</v>
      </c>
      <c r="L57" s="103">
        <f>L36</f>
        <v>219.63469285986599</v>
      </c>
      <c r="M57" s="103">
        <f>M36</f>
        <v>272.67154160154439</v>
      </c>
      <c r="N57" s="103">
        <f>N36</f>
        <v>363.09769384747199</v>
      </c>
      <c r="O57" s="104">
        <f t="shared" si="11"/>
        <v>32.504858488137828</v>
      </c>
      <c r="P57" s="104">
        <f t="shared" si="11"/>
        <v>43.924492173968552</v>
      </c>
      <c r="Q57" s="104">
        <f t="shared" si="11"/>
        <v>60.689067500316952</v>
      </c>
      <c r="R57" s="104">
        <f t="shared" si="11"/>
        <v>0</v>
      </c>
      <c r="S57" s="104">
        <f t="shared" si="11"/>
        <v>0</v>
      </c>
      <c r="T57" s="104">
        <f t="shared" si="11"/>
        <v>0</v>
      </c>
      <c r="U57" s="104">
        <f t="shared" si="11"/>
        <v>0</v>
      </c>
      <c r="V57" s="104">
        <f t="shared" si="11"/>
        <v>0</v>
      </c>
      <c r="W57" s="104">
        <f t="shared" si="11"/>
        <v>0</v>
      </c>
      <c r="X57" s="104">
        <f t="shared" si="11"/>
        <v>0</v>
      </c>
      <c r="Y57" s="104">
        <f>Y36</f>
        <v>0</v>
      </c>
      <c r="Z57" s="104">
        <f>Z36</f>
        <v>0</v>
      </c>
      <c r="AA57" s="105">
        <f t="shared" si="11"/>
        <v>69.998187907540711</v>
      </c>
      <c r="AB57" s="105">
        <f t="shared" si="11"/>
        <v>137.11841816242332</v>
      </c>
      <c r="AC57" s="108">
        <f t="shared" si="4"/>
        <v>0.95888525490889087</v>
      </c>
    </row>
    <row r="58" spans="1:30">
      <c r="A58" s="102" t="str">
        <f>A40</f>
        <v>Otros</v>
      </c>
      <c r="B58" s="102" t="str">
        <f t="shared" ref="B58:AB58" si="12">B40</f>
        <v>Valor</v>
      </c>
      <c r="C58" s="102" t="str">
        <f t="shared" si="12"/>
        <v>(US$MM)</v>
      </c>
      <c r="D58" s="103">
        <f>D40</f>
        <v>50.600247423758653</v>
      </c>
      <c r="E58" s="103">
        <f>E40</f>
        <v>47.623667214277958</v>
      </c>
      <c r="F58" s="103">
        <f t="shared" si="12"/>
        <v>27.489491084697907</v>
      </c>
      <c r="G58" s="103">
        <f t="shared" si="12"/>
        <v>29.128838236367177</v>
      </c>
      <c r="H58" s="103">
        <f t="shared" si="12"/>
        <v>31.208521760732285</v>
      </c>
      <c r="I58" s="103">
        <f t="shared" si="12"/>
        <v>21.6183863068179</v>
      </c>
      <c r="J58" s="103">
        <f t="shared" si="12"/>
        <v>23.221805972559654</v>
      </c>
      <c r="K58" s="103">
        <f t="shared" si="12"/>
        <v>37.872977758038765</v>
      </c>
      <c r="L58" s="103">
        <f>L40</f>
        <v>26.956227140133979</v>
      </c>
      <c r="M58" s="103">
        <f>M40</f>
        <v>14.999100398455615</v>
      </c>
      <c r="N58" s="103">
        <f>N40</f>
        <v>44.063618152527965</v>
      </c>
      <c r="O58" s="104">
        <f t="shared" si="12"/>
        <v>2.1235225118621699</v>
      </c>
      <c r="P58" s="104">
        <f t="shared" si="12"/>
        <v>0.17459182603144541</v>
      </c>
      <c r="Q58" s="104">
        <f t="shared" si="12"/>
        <v>1.9995344996830511</v>
      </c>
      <c r="R58" s="104">
        <f t="shared" si="12"/>
        <v>0</v>
      </c>
      <c r="S58" s="104">
        <f t="shared" si="12"/>
        <v>0</v>
      </c>
      <c r="T58" s="104">
        <f t="shared" si="12"/>
        <v>0</v>
      </c>
      <c r="U58" s="104">
        <f t="shared" si="12"/>
        <v>0</v>
      </c>
      <c r="V58" s="104">
        <f t="shared" si="12"/>
        <v>0</v>
      </c>
      <c r="W58" s="104">
        <f t="shared" si="12"/>
        <v>0</v>
      </c>
      <c r="X58" s="104">
        <f t="shared" si="12"/>
        <v>0</v>
      </c>
      <c r="Y58" s="104">
        <f>Y40</f>
        <v>0</v>
      </c>
      <c r="Z58" s="104">
        <f>Z40</f>
        <v>0</v>
      </c>
      <c r="AA58" s="105">
        <f t="shared" si="12"/>
        <v>9.2973370924592835</v>
      </c>
      <c r="AB58" s="105">
        <f t="shared" si="12"/>
        <v>4.2976488375766664</v>
      </c>
      <c r="AC58" s="108">
        <f t="shared" si="4"/>
        <v>-0.53775486520088367</v>
      </c>
    </row>
    <row r="59" spans="1:30">
      <c r="D59" s="106">
        <f>SUM(D50:D58)</f>
        <v>17439.352246936651</v>
      </c>
      <c r="E59" s="106">
        <f>SUM(E50:E58)</f>
        <v>18100.9679482994</v>
      </c>
      <c r="F59" s="106">
        <f>SUM(F50:F58)</f>
        <v>16481.813528277929</v>
      </c>
      <c r="G59" s="106">
        <f t="shared" ref="G59:U59" si="13">SUM(G50:G58)</f>
        <v>21902.831565768924</v>
      </c>
      <c r="H59" s="106">
        <f t="shared" si="13"/>
        <v>27525.674834212732</v>
      </c>
      <c r="I59" s="106">
        <f t="shared" si="13"/>
        <v>27466.673086776646</v>
      </c>
      <c r="J59" s="106">
        <f t="shared" si="13"/>
        <v>23789.445416193052</v>
      </c>
      <c r="K59" s="106">
        <f t="shared" si="13"/>
        <v>20545.413928408008</v>
      </c>
      <c r="L59" s="106">
        <f t="shared" si="13"/>
        <v>18950.140019839251</v>
      </c>
      <c r="M59" s="106">
        <f>SUM(M50:M58)</f>
        <v>21776.636298768288</v>
      </c>
      <c r="N59" s="106">
        <f>SUM(N50:N58)</f>
        <v>27158.581548278267</v>
      </c>
      <c r="O59" s="107">
        <f>SUM(O50:O58)</f>
        <v>2392.8882520491843</v>
      </c>
      <c r="P59" s="107">
        <f t="shared" si="13"/>
        <v>2235.2983385201264</v>
      </c>
      <c r="Q59" s="107">
        <f t="shared" si="13"/>
        <v>2558.7763471082894</v>
      </c>
      <c r="R59" s="107">
        <f t="shared" si="13"/>
        <v>0</v>
      </c>
      <c r="S59" s="107">
        <f t="shared" si="13"/>
        <v>0</v>
      </c>
      <c r="T59" s="107">
        <f t="shared" si="13"/>
        <v>0</v>
      </c>
      <c r="U59" s="107">
        <f t="shared" si="13"/>
        <v>0</v>
      </c>
      <c r="V59" s="107">
        <f t="shared" ref="V59:AB59" si="14">SUM(V50:V58)</f>
        <v>0</v>
      </c>
      <c r="W59" s="107">
        <f t="shared" si="14"/>
        <v>0</v>
      </c>
      <c r="X59" s="107">
        <f t="shared" si="14"/>
        <v>0</v>
      </c>
      <c r="Y59" s="107">
        <f t="shared" si="14"/>
        <v>0</v>
      </c>
      <c r="Z59" s="107">
        <f t="shared" si="14"/>
        <v>0</v>
      </c>
      <c r="AA59" s="107">
        <f t="shared" si="14"/>
        <v>5954.0460363470675</v>
      </c>
      <c r="AB59" s="107">
        <f t="shared" si="14"/>
        <v>7186.9629376776002</v>
      </c>
      <c r="AC59" s="131">
        <f t="shared" si="4"/>
        <v>0.20707211429069727</v>
      </c>
    </row>
    <row r="62" spans="1:30">
      <c r="A62" s="102" t="s">
        <v>0</v>
      </c>
      <c r="B62" s="102" t="str">
        <f t="shared" ref="B62:AB62" si="15">B9</f>
        <v>Cantidad</v>
      </c>
      <c r="C62" s="102" t="str">
        <f t="shared" si="15"/>
        <v>(Miles TM)</v>
      </c>
      <c r="D62" s="103">
        <f>D9</f>
        <v>1121.9424399999998</v>
      </c>
      <c r="E62" s="103">
        <f>E9</f>
        <v>1243.0921780000001</v>
      </c>
      <c r="F62" s="103">
        <f t="shared" si="15"/>
        <v>1246.1711079999998</v>
      </c>
      <c r="G62" s="103">
        <f t="shared" si="15"/>
        <v>1256.1313640000003</v>
      </c>
      <c r="H62" s="103">
        <f t="shared" si="15"/>
        <v>1262.237985</v>
      </c>
      <c r="I62" s="103">
        <f t="shared" si="15"/>
        <v>1405.5533140000002</v>
      </c>
      <c r="J62" s="103">
        <f t="shared" si="15"/>
        <v>1403.9670750000002</v>
      </c>
      <c r="K62" s="103">
        <f t="shared" si="15"/>
        <v>1402.417778</v>
      </c>
      <c r="L62" s="103">
        <f t="shared" si="15"/>
        <v>1757.1664789999998</v>
      </c>
      <c r="M62" s="103">
        <f>M9</f>
        <v>2492.5097820000001</v>
      </c>
      <c r="N62" s="103">
        <f>N9</f>
        <v>2608.8056520000005</v>
      </c>
      <c r="O62" s="104">
        <f t="shared" si="15"/>
        <v>201.54240300000001</v>
      </c>
      <c r="P62" s="104">
        <f t="shared" si="15"/>
        <v>185.80975700000002</v>
      </c>
      <c r="Q62" s="104">
        <f t="shared" si="15"/>
        <v>238.058774</v>
      </c>
      <c r="R62" s="104">
        <f t="shared" si="15"/>
        <v>0</v>
      </c>
      <c r="S62" s="104">
        <f t="shared" si="15"/>
        <v>0</v>
      </c>
      <c r="T62" s="104">
        <f t="shared" si="15"/>
        <v>0</v>
      </c>
      <c r="U62" s="104">
        <f t="shared" si="15"/>
        <v>0</v>
      </c>
      <c r="V62" s="104">
        <f t="shared" si="15"/>
        <v>0</v>
      </c>
      <c r="W62" s="104">
        <f t="shared" si="15"/>
        <v>0</v>
      </c>
      <c r="X62" s="104">
        <f t="shared" si="15"/>
        <v>0</v>
      </c>
      <c r="Y62" s="104">
        <f>Y9</f>
        <v>0</v>
      </c>
      <c r="Z62" s="104">
        <f>Z9</f>
        <v>0</v>
      </c>
      <c r="AA62" s="105">
        <f t="shared" si="15"/>
        <v>600.43769499999996</v>
      </c>
      <c r="AB62" s="105">
        <f t="shared" si="15"/>
        <v>625.410934</v>
      </c>
      <c r="AC62" s="108">
        <f t="shared" ref="AC62:AC69" si="16">AB62/AA62-1</f>
        <v>4.1591724183805745E-2</v>
      </c>
    </row>
    <row r="63" spans="1:30">
      <c r="A63" s="102" t="s">
        <v>6</v>
      </c>
      <c r="B63" s="102" t="str">
        <f t="shared" ref="B63:AB63" si="17">B13</f>
        <v>Cantidad</v>
      </c>
      <c r="C63" s="102" t="str">
        <f t="shared" si="17"/>
        <v>(Miles Oz. Tr.)</v>
      </c>
      <c r="D63" s="103">
        <f>D13</f>
        <v>5967.3943619999991</v>
      </c>
      <c r="E63" s="103">
        <f>E13</f>
        <v>6417.683814</v>
      </c>
      <c r="F63" s="103">
        <f t="shared" si="17"/>
        <v>6972.1969499999996</v>
      </c>
      <c r="G63" s="103">
        <f t="shared" si="17"/>
        <v>6334.5532089999997</v>
      </c>
      <c r="H63" s="103">
        <f t="shared" si="17"/>
        <v>6492.2497979999989</v>
      </c>
      <c r="I63" s="103">
        <f t="shared" si="17"/>
        <v>6427.0524130000013</v>
      </c>
      <c r="J63" s="103">
        <f t="shared" si="17"/>
        <v>6047.3659180000004</v>
      </c>
      <c r="K63" s="103">
        <f t="shared" si="17"/>
        <v>5323.3804000000009</v>
      </c>
      <c r="L63" s="103">
        <f t="shared" si="17"/>
        <v>5743.7721409999986</v>
      </c>
      <c r="M63" s="103">
        <f>M13</f>
        <v>5915.3714909999999</v>
      </c>
      <c r="N63" s="103">
        <f>N13</f>
        <v>6336.3753339999994</v>
      </c>
      <c r="O63" s="104">
        <f t="shared" si="17"/>
        <v>527.19124499999998</v>
      </c>
      <c r="P63" s="104">
        <f t="shared" si="17"/>
        <v>444.780959</v>
      </c>
      <c r="Q63" s="104">
        <f t="shared" si="17"/>
        <v>523.14513199999999</v>
      </c>
      <c r="R63" s="104">
        <f t="shared" si="17"/>
        <v>0</v>
      </c>
      <c r="S63" s="104">
        <f t="shared" si="17"/>
        <v>0</v>
      </c>
      <c r="T63" s="104">
        <f t="shared" si="17"/>
        <v>0</v>
      </c>
      <c r="U63" s="104">
        <f t="shared" si="17"/>
        <v>0</v>
      </c>
      <c r="V63" s="104">
        <f t="shared" si="17"/>
        <v>0</v>
      </c>
      <c r="W63" s="104">
        <f t="shared" si="17"/>
        <v>0</v>
      </c>
      <c r="X63" s="104">
        <f t="shared" si="17"/>
        <v>0</v>
      </c>
      <c r="Y63" s="104">
        <f>Y13</f>
        <v>0</v>
      </c>
      <c r="Z63" s="104">
        <f>Z13</f>
        <v>0</v>
      </c>
      <c r="AA63" s="105">
        <f t="shared" si="17"/>
        <v>1447.0680830000001</v>
      </c>
      <c r="AB63" s="105">
        <f t="shared" si="17"/>
        <v>1495.1173359999998</v>
      </c>
      <c r="AC63" s="108">
        <f t="shared" si="16"/>
        <v>3.3204555863319163E-2</v>
      </c>
    </row>
    <row r="64" spans="1:30">
      <c r="A64" s="102" t="s">
        <v>9</v>
      </c>
      <c r="B64" s="102" t="str">
        <f t="shared" ref="B64:AB64" si="18">B17</f>
        <v>Cantidad</v>
      </c>
      <c r="C64" s="102" t="str">
        <f t="shared" si="18"/>
        <v>(Miles TM.)</v>
      </c>
      <c r="D64" s="103">
        <f>D17</f>
        <v>1272.656301</v>
      </c>
      <c r="E64" s="103">
        <f>E17</f>
        <v>1457.1284639999999</v>
      </c>
      <c r="F64" s="103">
        <f t="shared" si="18"/>
        <v>1372.5174649999999</v>
      </c>
      <c r="G64" s="103">
        <f t="shared" si="18"/>
        <v>1314.0726309999998</v>
      </c>
      <c r="H64" s="103">
        <f t="shared" si="18"/>
        <v>1007.2882920000002</v>
      </c>
      <c r="I64" s="103">
        <f t="shared" si="18"/>
        <v>1016.2970770000001</v>
      </c>
      <c r="J64" s="103">
        <f t="shared" si="18"/>
        <v>1079.006396</v>
      </c>
      <c r="K64" s="103">
        <f t="shared" si="18"/>
        <v>1149.2442489999999</v>
      </c>
      <c r="L64" s="103">
        <f t="shared" si="18"/>
        <v>1217.4060959999999</v>
      </c>
      <c r="M64" s="103">
        <f>M17</f>
        <v>1113.5873849999998</v>
      </c>
      <c r="N64" s="103">
        <f>N17</f>
        <v>1240.033964</v>
      </c>
      <c r="O64" s="104">
        <f t="shared" si="18"/>
        <v>95.978949999999998</v>
      </c>
      <c r="P64" s="104">
        <f t="shared" si="18"/>
        <v>108.691818</v>
      </c>
      <c r="Q64" s="104">
        <f t="shared" si="18"/>
        <v>107.226525</v>
      </c>
      <c r="R64" s="104">
        <f t="shared" si="18"/>
        <v>0</v>
      </c>
      <c r="S64" s="104">
        <f t="shared" si="18"/>
        <v>0</v>
      </c>
      <c r="T64" s="104">
        <f t="shared" si="18"/>
        <v>0</v>
      </c>
      <c r="U64" s="104">
        <f t="shared" si="18"/>
        <v>0</v>
      </c>
      <c r="V64" s="104">
        <f t="shared" si="18"/>
        <v>0</v>
      </c>
      <c r="W64" s="104">
        <f t="shared" si="18"/>
        <v>0</v>
      </c>
      <c r="X64" s="104">
        <f t="shared" si="18"/>
        <v>0</v>
      </c>
      <c r="Y64" s="104">
        <f>Y17</f>
        <v>0</v>
      </c>
      <c r="Z64" s="104">
        <f>Z17</f>
        <v>0</v>
      </c>
      <c r="AA64" s="105">
        <f t="shared" si="18"/>
        <v>303.28399100000001</v>
      </c>
      <c r="AB64" s="105">
        <f t="shared" si="18"/>
        <v>311.89729299999999</v>
      </c>
      <c r="AC64" s="108">
        <f t="shared" si="16"/>
        <v>2.8400120862297484E-2</v>
      </c>
    </row>
    <row r="65" spans="1:29">
      <c r="A65" s="102" t="s">
        <v>11</v>
      </c>
      <c r="B65" s="102" t="str">
        <f t="shared" ref="B65:AB65" si="19">B21</f>
        <v>Cantidad</v>
      </c>
      <c r="C65" s="102" t="str">
        <f t="shared" si="19"/>
        <v>(Millones Oz. Tr.)</v>
      </c>
      <c r="D65" s="103">
        <f>D21</f>
        <v>40.359925000000004</v>
      </c>
      <c r="E65" s="103">
        <f>E21</f>
        <v>39.690534</v>
      </c>
      <c r="F65" s="103">
        <f t="shared" si="19"/>
        <v>16.249386999999999</v>
      </c>
      <c r="G65" s="103">
        <f t="shared" si="19"/>
        <v>6.1603579999999996</v>
      </c>
      <c r="H65" s="103">
        <f t="shared" si="19"/>
        <v>6.5176329999999991</v>
      </c>
      <c r="I65" s="103">
        <f t="shared" si="19"/>
        <v>6.9355449999999994</v>
      </c>
      <c r="J65" s="103">
        <f t="shared" si="19"/>
        <v>21.204193999999998</v>
      </c>
      <c r="K65" s="103">
        <f t="shared" si="19"/>
        <v>17.144968000000002</v>
      </c>
      <c r="L65" s="103">
        <f t="shared" si="19"/>
        <v>8.9059539999999995</v>
      </c>
      <c r="M65" s="103">
        <f>M21</f>
        <v>7.1565099999999982</v>
      </c>
      <c r="N65" s="103">
        <f>N21</f>
        <v>6.9465319999999995</v>
      </c>
      <c r="O65" s="104">
        <f t="shared" si="19"/>
        <v>0.65115500000000004</v>
      </c>
      <c r="P65" s="104">
        <f t="shared" si="19"/>
        <v>0.51156800000000002</v>
      </c>
      <c r="Q65" s="104">
        <f t="shared" si="19"/>
        <v>0.63324499999999995</v>
      </c>
      <c r="R65" s="104">
        <f t="shared" si="19"/>
        <v>0</v>
      </c>
      <c r="S65" s="104">
        <f t="shared" si="19"/>
        <v>0</v>
      </c>
      <c r="T65" s="104">
        <f t="shared" si="19"/>
        <v>0</v>
      </c>
      <c r="U65" s="104">
        <f t="shared" si="19"/>
        <v>0</v>
      </c>
      <c r="V65" s="104">
        <f t="shared" si="19"/>
        <v>0</v>
      </c>
      <c r="W65" s="104">
        <f t="shared" si="19"/>
        <v>0</v>
      </c>
      <c r="X65" s="104">
        <f t="shared" si="19"/>
        <v>0</v>
      </c>
      <c r="Y65" s="104">
        <f>Y21</f>
        <v>0</v>
      </c>
      <c r="Z65" s="104">
        <f>Z21</f>
        <v>0</v>
      </c>
      <c r="AA65" s="105">
        <f t="shared" si="19"/>
        <v>1.5446279999999999</v>
      </c>
      <c r="AB65" s="105">
        <f t="shared" si="19"/>
        <v>1.7959680000000002</v>
      </c>
      <c r="AC65" s="108">
        <f t="shared" si="16"/>
        <v>0.16271879054374283</v>
      </c>
    </row>
    <row r="66" spans="1:29">
      <c r="A66" s="102" t="s">
        <v>14</v>
      </c>
      <c r="B66" s="102" t="str">
        <f t="shared" ref="B66:AB66" si="20">B25</f>
        <v>Cantidad</v>
      </c>
      <c r="C66" s="102" t="str">
        <f t="shared" si="20"/>
        <v>(Miles TM.)</v>
      </c>
      <c r="D66" s="103">
        <f>D25</f>
        <v>416.63830099999996</v>
      </c>
      <c r="E66" s="103">
        <f>E25</f>
        <v>524.99695399999996</v>
      </c>
      <c r="F66" s="103">
        <f t="shared" si="20"/>
        <v>681.50997000000007</v>
      </c>
      <c r="G66" s="103">
        <f t="shared" si="20"/>
        <v>769.96655399999997</v>
      </c>
      <c r="H66" s="103">
        <f t="shared" si="20"/>
        <v>987.66261499999996</v>
      </c>
      <c r="I66" s="103">
        <f t="shared" si="20"/>
        <v>1169.6602899999998</v>
      </c>
      <c r="J66" s="103">
        <f t="shared" si="20"/>
        <v>855.15530999999999</v>
      </c>
      <c r="K66" s="103">
        <f t="shared" si="20"/>
        <v>771.45482600000003</v>
      </c>
      <c r="L66" s="103">
        <f t="shared" si="20"/>
        <v>938.35960200000011</v>
      </c>
      <c r="M66" s="103">
        <f>M25</f>
        <v>942.30815900000005</v>
      </c>
      <c r="N66" s="103">
        <f>N25</f>
        <v>856.21164399999998</v>
      </c>
      <c r="O66" s="104">
        <f t="shared" si="20"/>
        <v>58.864221999999998</v>
      </c>
      <c r="P66" s="104">
        <f t="shared" si="20"/>
        <v>77.25025500000001</v>
      </c>
      <c r="Q66" s="104">
        <f t="shared" si="20"/>
        <v>58.792951000000002</v>
      </c>
      <c r="R66" s="104">
        <f t="shared" si="20"/>
        <v>0</v>
      </c>
      <c r="S66" s="104">
        <f t="shared" si="20"/>
        <v>0</v>
      </c>
      <c r="T66" s="104">
        <f t="shared" si="20"/>
        <v>0</v>
      </c>
      <c r="U66" s="104">
        <f t="shared" si="20"/>
        <v>0</v>
      </c>
      <c r="V66" s="104">
        <f t="shared" si="20"/>
        <v>0</v>
      </c>
      <c r="W66" s="104">
        <f t="shared" si="20"/>
        <v>0</v>
      </c>
      <c r="X66" s="104">
        <f t="shared" si="20"/>
        <v>0</v>
      </c>
      <c r="Y66" s="104">
        <f>Y25</f>
        <v>0</v>
      </c>
      <c r="Z66" s="104">
        <f>Z25</f>
        <v>0</v>
      </c>
      <c r="AA66" s="105">
        <f t="shared" si="20"/>
        <v>170.57615099999998</v>
      </c>
      <c r="AB66" s="105">
        <f t="shared" si="20"/>
        <v>194.90742800000004</v>
      </c>
      <c r="AC66" s="108">
        <f t="shared" si="16"/>
        <v>0.14264172838558231</v>
      </c>
    </row>
    <row r="67" spans="1:29">
      <c r="A67" s="102" t="s">
        <v>15</v>
      </c>
      <c r="B67" s="102" t="str">
        <f t="shared" ref="B67:AB67" si="21">B33</f>
        <v>Cantidad</v>
      </c>
      <c r="C67" s="102" t="str">
        <f t="shared" si="21"/>
        <v>(Miles TM.)</v>
      </c>
      <c r="D67" s="103">
        <f>D33</f>
        <v>41.111622999999994</v>
      </c>
      <c r="E67" s="103">
        <f>E33</f>
        <v>38.263483999999998</v>
      </c>
      <c r="F67" s="103">
        <f t="shared" si="21"/>
        <v>37.071149999999996</v>
      </c>
      <c r="G67" s="103">
        <f t="shared" si="21"/>
        <v>39.02278900000001</v>
      </c>
      <c r="H67" s="103">
        <f t="shared" si="21"/>
        <v>31.899958000000002</v>
      </c>
      <c r="I67" s="103">
        <f t="shared" si="21"/>
        <v>25.545801000000001</v>
      </c>
      <c r="J67" s="103">
        <f t="shared" si="21"/>
        <v>23.824697999999998</v>
      </c>
      <c r="K67" s="103">
        <f t="shared" si="21"/>
        <v>24.640213999999997</v>
      </c>
      <c r="L67" s="103">
        <f t="shared" si="21"/>
        <v>20.111056000000001</v>
      </c>
      <c r="M67" s="103">
        <f>M33</f>
        <v>19.371681000000002</v>
      </c>
      <c r="N67" s="103">
        <f>N33</f>
        <v>18.695043000000002</v>
      </c>
      <c r="O67" s="104">
        <f t="shared" si="21"/>
        <v>1.6121780000000001</v>
      </c>
      <c r="P67" s="104">
        <f t="shared" si="21"/>
        <v>1.1259809999999999</v>
      </c>
      <c r="Q67" s="104">
        <f t="shared" si="21"/>
        <v>1.306211</v>
      </c>
      <c r="R67" s="104">
        <f t="shared" si="21"/>
        <v>0</v>
      </c>
      <c r="S67" s="104">
        <f t="shared" si="21"/>
        <v>0</v>
      </c>
      <c r="T67" s="104">
        <f t="shared" si="21"/>
        <v>0</v>
      </c>
      <c r="U67" s="104">
        <f t="shared" si="21"/>
        <v>0</v>
      </c>
      <c r="V67" s="104">
        <f t="shared" si="21"/>
        <v>0</v>
      </c>
      <c r="W67" s="104">
        <f t="shared" si="21"/>
        <v>0</v>
      </c>
      <c r="X67" s="104">
        <f t="shared" si="21"/>
        <v>0</v>
      </c>
      <c r="Y67" s="104">
        <f>Y33</f>
        <v>0</v>
      </c>
      <c r="Z67" s="104">
        <f>Z33</f>
        <v>0</v>
      </c>
      <c r="AA67" s="105">
        <f t="shared" si="21"/>
        <v>4.5287569999999997</v>
      </c>
      <c r="AB67" s="105">
        <f t="shared" si="21"/>
        <v>4.0443699999999998</v>
      </c>
      <c r="AC67" s="108">
        <f t="shared" si="16"/>
        <v>-0.10695804610404136</v>
      </c>
    </row>
    <row r="68" spans="1:29">
      <c r="A68" s="102" t="s">
        <v>16</v>
      </c>
      <c r="B68" s="102" t="str">
        <f>B37</f>
        <v>Cantidad</v>
      </c>
      <c r="C68" s="102" t="str">
        <f>C37</f>
        <v>(Miles TM.)</v>
      </c>
      <c r="D68" s="103">
        <f>D29</f>
        <v>7.1777029999999993</v>
      </c>
      <c r="E68" s="103">
        <f>E29</f>
        <v>6.8411140000000001</v>
      </c>
      <c r="F68" s="103">
        <f>F29</f>
        <v>6.7791249999999996</v>
      </c>
      <c r="G68" s="103">
        <f t="shared" ref="G68:L68" si="22">G29</f>
        <v>7.959607000000001</v>
      </c>
      <c r="H68" s="103">
        <f t="shared" si="22"/>
        <v>9.2557340000000003</v>
      </c>
      <c r="I68" s="103">
        <f t="shared" si="22"/>
        <v>9.7848829999999989</v>
      </c>
      <c r="J68" s="103">
        <f t="shared" si="22"/>
        <v>10.373199999999999</v>
      </c>
      <c r="K68" s="103">
        <f t="shared" si="22"/>
        <v>11.368120999999999</v>
      </c>
      <c r="L68" s="103">
        <f t="shared" si="22"/>
        <v>11.646831000000001</v>
      </c>
      <c r="M68" s="103">
        <f>M29</f>
        <v>11.050374</v>
      </c>
      <c r="N68" s="103">
        <f>N29</f>
        <v>11.463353000000001</v>
      </c>
      <c r="O68" s="257">
        <f t="shared" ref="O68:X68" si="23">O29</f>
        <v>1.5377129999999999</v>
      </c>
      <c r="P68" s="257">
        <f t="shared" si="23"/>
        <v>1.3923709999999998</v>
      </c>
      <c r="Q68" s="257">
        <f t="shared" si="23"/>
        <v>1.3911439999999999</v>
      </c>
      <c r="R68" s="257">
        <f t="shared" si="23"/>
        <v>0</v>
      </c>
      <c r="S68" s="257">
        <f t="shared" si="23"/>
        <v>0</v>
      </c>
      <c r="T68" s="257">
        <f t="shared" si="23"/>
        <v>0</v>
      </c>
      <c r="U68" s="257">
        <f t="shared" si="23"/>
        <v>0</v>
      </c>
      <c r="V68" s="257">
        <f t="shared" si="23"/>
        <v>0</v>
      </c>
      <c r="W68" s="257">
        <f t="shared" si="23"/>
        <v>0</v>
      </c>
      <c r="X68" s="257">
        <f t="shared" si="23"/>
        <v>0</v>
      </c>
      <c r="Y68" s="257">
        <f>Y29</f>
        <v>0</v>
      </c>
      <c r="Z68" s="257">
        <f>Z29</f>
        <v>0</v>
      </c>
      <c r="AA68" s="105">
        <f>AA29</f>
        <v>2.1447050000000001</v>
      </c>
      <c r="AB68" s="256">
        <f>AB29</f>
        <v>4.3212279999999996</v>
      </c>
      <c r="AC68" s="108">
        <f t="shared" si="16"/>
        <v>1.014835606761769</v>
      </c>
    </row>
    <row r="69" spans="1:29">
      <c r="A69" s="102" t="s">
        <v>18</v>
      </c>
      <c r="B69" s="102" t="str">
        <f t="shared" ref="B69:AB69" si="24">B37</f>
        <v>Cantidad</v>
      </c>
      <c r="C69" s="102" t="str">
        <f t="shared" si="24"/>
        <v>(Miles TM.)</v>
      </c>
      <c r="D69" s="103">
        <f>D37</f>
        <v>16.161707224000001</v>
      </c>
      <c r="E69" s="103">
        <f>E37</f>
        <v>18.255964222000003</v>
      </c>
      <c r="F69" s="103">
        <f t="shared" si="24"/>
        <v>12.22908432</v>
      </c>
      <c r="G69" s="103">
        <f t="shared" si="24"/>
        <v>16.693816124000001</v>
      </c>
      <c r="H69" s="103">
        <f t="shared" si="24"/>
        <v>19.451061820000003</v>
      </c>
      <c r="I69" s="103">
        <f t="shared" si="24"/>
        <v>17.877299378000004</v>
      </c>
      <c r="J69" s="103">
        <f t="shared" si="24"/>
        <v>18.448508504000003</v>
      </c>
      <c r="K69" s="103">
        <f t="shared" si="24"/>
        <v>16.477174284000004</v>
      </c>
      <c r="L69" s="103">
        <f>L37</f>
        <v>17.754669809999999</v>
      </c>
      <c r="M69" s="103">
        <f>M37</f>
        <v>24.406133279999999</v>
      </c>
      <c r="N69" s="103">
        <f>N37</f>
        <v>25.183071454</v>
      </c>
      <c r="O69" s="104">
        <f t="shared" si="24"/>
        <v>1.6488150560000001</v>
      </c>
      <c r="P69" s="104">
        <f t="shared" si="24"/>
        <v>2.0663966679999999</v>
      </c>
      <c r="Q69" s="104">
        <f t="shared" si="24"/>
        <v>2.6237985620000002</v>
      </c>
      <c r="R69" s="104">
        <f t="shared" si="24"/>
        <v>0</v>
      </c>
      <c r="S69" s="104">
        <f t="shared" si="24"/>
        <v>0</v>
      </c>
      <c r="T69" s="104">
        <f t="shared" si="24"/>
        <v>0</v>
      </c>
      <c r="U69" s="104">
        <f t="shared" si="24"/>
        <v>0</v>
      </c>
      <c r="V69" s="104">
        <f>V37</f>
        <v>0</v>
      </c>
      <c r="W69" s="104">
        <f>W37</f>
        <v>0</v>
      </c>
      <c r="X69" s="104">
        <f>X37</f>
        <v>0</v>
      </c>
      <c r="Y69" s="104">
        <f>Y37</f>
        <v>0</v>
      </c>
      <c r="Z69" s="104">
        <f>Z37</f>
        <v>0</v>
      </c>
      <c r="AA69" s="105">
        <f t="shared" si="24"/>
        <v>5.2826392159999997</v>
      </c>
      <c r="AB69" s="105">
        <f t="shared" si="24"/>
        <v>6.3390102860000006</v>
      </c>
      <c r="AC69" s="108">
        <f t="shared" si="16"/>
        <v>0.19997032294018413</v>
      </c>
    </row>
    <row r="70" spans="1:29">
      <c r="AC70" s="12"/>
    </row>
    <row r="72" spans="1:29" ht="23.25" customHeight="1">
      <c r="D72" s="726" t="s">
        <v>173</v>
      </c>
      <c r="E72" s="726"/>
      <c r="F72" s="726"/>
      <c r="G72" s="726"/>
      <c r="H72" s="726"/>
      <c r="I72" s="726"/>
      <c r="J72" s="726"/>
      <c r="K72" s="726"/>
      <c r="L72" s="726"/>
      <c r="M72" s="726"/>
      <c r="N72" s="726"/>
      <c r="O72" s="726"/>
      <c r="P72" s="726"/>
      <c r="Q72" s="726"/>
      <c r="R72" s="726"/>
      <c r="S72" s="726"/>
      <c r="T72" s="726"/>
      <c r="U72" s="726"/>
      <c r="V72" s="726"/>
      <c r="W72" s="726"/>
      <c r="X72" s="726"/>
      <c r="Y72" s="726"/>
      <c r="Z72" s="726"/>
      <c r="AA72" s="726"/>
      <c r="AB72" s="726"/>
      <c r="AC72" s="726"/>
    </row>
    <row r="73" spans="1:29">
      <c r="P73" s="94"/>
      <c r="Q73" s="94"/>
      <c r="R73" s="94"/>
      <c r="S73" s="123"/>
      <c r="T73" s="94"/>
      <c r="U73" s="123"/>
      <c r="V73" s="123"/>
      <c r="W73" s="123"/>
      <c r="X73" s="123"/>
      <c r="Y73" s="94"/>
    </row>
    <row r="74" spans="1:29">
      <c r="D74" s="725" t="s">
        <v>165</v>
      </c>
      <c r="E74" s="725"/>
      <c r="F74" s="725"/>
      <c r="G74" s="725"/>
      <c r="H74" s="725"/>
      <c r="I74" s="725"/>
      <c r="J74" s="725"/>
      <c r="K74" s="725"/>
      <c r="L74" s="725"/>
      <c r="M74" s="725"/>
      <c r="N74" s="725"/>
      <c r="O74" s="725"/>
      <c r="P74" s="725"/>
      <c r="Q74" s="725"/>
      <c r="R74" s="725"/>
      <c r="S74" s="725"/>
      <c r="T74" s="725"/>
      <c r="U74" s="725"/>
      <c r="V74" s="725"/>
      <c r="W74" s="725"/>
      <c r="X74" s="725"/>
      <c r="Y74" s="725"/>
      <c r="Z74" s="725"/>
      <c r="AA74" s="725"/>
      <c r="AB74" s="725"/>
      <c r="AC74" s="725"/>
    </row>
    <row r="75" spans="1:29">
      <c r="D75" s="725" t="s">
        <v>166</v>
      </c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</row>
    <row r="76" spans="1:29">
      <c r="O76" s="94"/>
      <c r="P76" s="94"/>
      <c r="Q76" s="94"/>
      <c r="R76" s="123"/>
      <c r="S76" s="94"/>
      <c r="T76" s="94"/>
      <c r="U76" s="94"/>
      <c r="V76" s="94"/>
      <c r="W76" s="123"/>
      <c r="X76" s="94"/>
    </row>
    <row r="77" spans="1:29">
      <c r="D77" s="725" t="s">
        <v>167</v>
      </c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</row>
    <row r="78" spans="1:29">
      <c r="O78" s="94"/>
      <c r="P78" s="94"/>
      <c r="Q78" s="94"/>
      <c r="R78" s="123"/>
      <c r="S78" s="94"/>
      <c r="T78" s="94"/>
      <c r="U78" s="94"/>
      <c r="V78" s="94"/>
      <c r="W78" s="123"/>
      <c r="X78" s="94"/>
    </row>
    <row r="79" spans="1:29">
      <c r="L79" s="128"/>
      <c r="O79" s="129"/>
      <c r="P79" s="129"/>
      <c r="Q79" s="129"/>
      <c r="R79" s="130"/>
      <c r="S79" s="129"/>
      <c r="T79" s="129"/>
      <c r="U79" s="94"/>
      <c r="V79" s="94"/>
      <c r="W79" s="123"/>
      <c r="X79" s="94"/>
    </row>
    <row r="80" spans="1:29">
      <c r="L80" s="128"/>
      <c r="O80" s="129"/>
      <c r="P80" s="129"/>
      <c r="Q80" s="129"/>
      <c r="R80" s="130"/>
      <c r="S80" s="129"/>
      <c r="T80" s="129"/>
      <c r="U80" s="94"/>
      <c r="V80" s="94"/>
      <c r="W80" s="123"/>
      <c r="X80" s="94"/>
    </row>
    <row r="81" spans="5:24">
      <c r="L81" s="127"/>
      <c r="O81" s="96"/>
      <c r="P81" s="96"/>
      <c r="Q81" s="96"/>
      <c r="R81" s="134"/>
      <c r="S81" s="96"/>
      <c r="T81" s="96"/>
      <c r="U81" s="96"/>
      <c r="V81" s="96"/>
      <c r="W81" s="123"/>
      <c r="X81" s="94"/>
    </row>
    <row r="82" spans="5:24">
      <c r="O82" s="94"/>
      <c r="P82" s="94"/>
      <c r="Q82" s="94"/>
      <c r="R82" s="123"/>
      <c r="S82" s="94"/>
      <c r="T82" s="94"/>
      <c r="U82" s="94"/>
      <c r="V82" s="94"/>
      <c r="W82" s="123"/>
      <c r="X82" s="94"/>
    </row>
    <row r="83" spans="5:24">
      <c r="J83" s="253"/>
      <c r="K83" s="253"/>
      <c r="L83" s="253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5:24">
      <c r="J84" s="253"/>
      <c r="K84" s="253"/>
      <c r="L84" s="253"/>
    </row>
    <row r="85" spans="5:24">
      <c r="J85" s="253"/>
      <c r="K85" s="253"/>
      <c r="L85" s="253"/>
    </row>
    <row r="86" spans="5:24">
      <c r="J86" s="253"/>
      <c r="K86" s="253"/>
      <c r="L86" s="253"/>
    </row>
    <row r="87" spans="5:24">
      <c r="J87" s="253"/>
      <c r="K87" s="253"/>
      <c r="L87" s="253"/>
    </row>
    <row r="88" spans="5:24">
      <c r="J88" s="253"/>
      <c r="K88" s="253"/>
      <c r="L88" s="253"/>
      <c r="M88" s="4"/>
      <c r="N88" s="4"/>
      <c r="O88" s="94"/>
      <c r="P88" s="94"/>
      <c r="Q88" s="94"/>
      <c r="R88" s="133"/>
      <c r="S88" s="94"/>
      <c r="T88" s="133"/>
      <c r="U88" s="133"/>
      <c r="V88" s="133"/>
    </row>
    <row r="89" spans="5:24">
      <c r="J89" s="253"/>
      <c r="K89" s="253"/>
      <c r="L89" s="253"/>
      <c r="M89" s="4"/>
      <c r="N89" s="4"/>
      <c r="O89" s="94"/>
      <c r="P89" s="94"/>
      <c r="Q89" s="94"/>
      <c r="R89" s="133"/>
      <c r="S89" s="94"/>
      <c r="T89" s="133"/>
      <c r="U89" s="133"/>
      <c r="V89" s="133"/>
    </row>
    <row r="90" spans="5:24">
      <c r="J90" s="253"/>
      <c r="K90" s="253"/>
      <c r="L90" s="253"/>
      <c r="M90" s="4"/>
      <c r="N90" s="4"/>
      <c r="O90" s="94"/>
      <c r="P90" s="94"/>
      <c r="Q90" s="94"/>
      <c r="R90" s="133"/>
      <c r="S90" s="94"/>
      <c r="T90" s="133"/>
      <c r="U90" s="133"/>
      <c r="V90" s="133"/>
    </row>
    <row r="91" spans="5:24">
      <c r="J91" s="253"/>
      <c r="K91" s="253"/>
      <c r="L91" s="253"/>
      <c r="M91" s="4"/>
      <c r="N91" s="4"/>
      <c r="O91" s="94"/>
      <c r="P91" s="94"/>
      <c r="Q91" s="94"/>
      <c r="R91" s="133"/>
      <c r="S91" s="94"/>
      <c r="T91" s="133"/>
      <c r="U91" s="133"/>
      <c r="V91" s="133"/>
    </row>
    <row r="92" spans="5:24">
      <c r="J92" s="253"/>
      <c r="K92" s="253"/>
      <c r="L92" s="253"/>
      <c r="M92" s="4"/>
      <c r="N92" s="4"/>
      <c r="O92" s="94"/>
      <c r="P92" s="94"/>
      <c r="Q92" s="94"/>
      <c r="R92" s="133"/>
      <c r="S92" s="94"/>
      <c r="T92" s="133"/>
      <c r="U92" s="133"/>
      <c r="V92" s="133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4"/>
      <c r="P93" s="94"/>
      <c r="Q93" s="94"/>
      <c r="R93" s="133"/>
      <c r="S93" s="94"/>
      <c r="T93" s="133"/>
      <c r="U93" s="133"/>
      <c r="V93" s="133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4"/>
      <c r="P94" s="94"/>
      <c r="Q94" s="94"/>
      <c r="R94" s="133"/>
      <c r="S94" s="94"/>
      <c r="T94" s="133"/>
      <c r="U94" s="133"/>
      <c r="V94" s="133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5"/>
      <c r="P95" s="135"/>
      <c r="Q95" s="135"/>
      <c r="R95" s="135"/>
      <c r="S95" s="135"/>
      <c r="T95" s="135"/>
      <c r="U95" s="135"/>
      <c r="V95" s="135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2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2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2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2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2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2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2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2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2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2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2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2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12</vt:i4>
      </vt:variant>
    </vt:vector>
  </HeadingPairs>
  <TitlesOfParts>
    <vt:vector size="33" baseType="lpstr">
      <vt:lpstr>1. PRODUCCIÓN METÁLICA</vt:lpstr>
      <vt:lpstr>2. PRODUCCIÓN EMPRESAS </vt:lpstr>
      <vt:lpstr>08.5 RECAUDACION TRIB</vt:lpstr>
      <vt:lpstr>SALDO IED por SECTOR</vt:lpstr>
      <vt:lpstr>3. PRODUCCIÓN REGIONES</vt:lpstr>
      <vt:lpstr>4. NO METÁLICA</vt:lpstr>
      <vt:lpstr>4.2 PRODUCCIÓN CARBONÍFERA</vt:lpstr>
      <vt:lpstr>4.1 NO METÁLICA REGIONES</vt:lpstr>
      <vt:lpstr>03.1 EXPORTACIONES MINERAS</vt:lpstr>
      <vt:lpstr>5. MACROECONÓMICAS</vt:lpstr>
      <vt:lpstr>6. EXPORTACIONES</vt:lpstr>
      <vt:lpstr>7. INVERSIONES</vt:lpstr>
      <vt:lpstr>8. INVERSIONES TIPO</vt:lpstr>
      <vt:lpstr>9. INVERSIONES RUBRO</vt:lpstr>
      <vt:lpstr>10. EMPLEO</vt:lpstr>
      <vt:lpstr>14. RECAUDACION</vt:lpstr>
      <vt:lpstr>11. TRANSFERENCIAS</vt:lpstr>
      <vt:lpstr>12. TRANSFERENCIAS 2</vt:lpstr>
      <vt:lpstr>13. CATASTRO ACTIVIDAD</vt:lpstr>
      <vt:lpstr>13.1 ACTIVIDAD MINERA</vt:lpstr>
      <vt:lpstr>14. RECAUDACIÓN</vt:lpstr>
      <vt:lpstr>'1. PRODUCCIÓN METÁLICA'!Área_de_impresión</vt:lpstr>
      <vt:lpstr>'11. TRANSFERENCIAS'!Área_de_impresión</vt:lpstr>
      <vt:lpstr>'12. TRANSFERENCIAS 2'!Área_de_impresión</vt:lpstr>
      <vt:lpstr>'13.1 ACTIVIDAD MINERA'!Área_de_impresión</vt:lpstr>
      <vt:lpstr>'14. RECAUDACIÓN'!Área_de_impresión</vt:lpstr>
      <vt:lpstr>'2. PRODUCCIÓN EMPRESAS '!Área_de_impresión</vt:lpstr>
      <vt:lpstr>'4.2 PRODUCCIÓN CARBONÍFERA'!Área_de_impresión</vt:lpstr>
      <vt:lpstr>'5. MACROECONÓMICAS'!Área_de_impresión</vt:lpstr>
      <vt:lpstr>'6. EXPORTACIONES'!Área_de_impresión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Hoyos Huanca, Diego Guillermo</cp:lastModifiedBy>
  <cp:lastPrinted>2019-02-26T16:16:48Z</cp:lastPrinted>
  <dcterms:created xsi:type="dcterms:W3CDTF">2014-07-07T20:10:18Z</dcterms:created>
  <dcterms:modified xsi:type="dcterms:W3CDTF">2019-09-05T21:50:34Z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{1D354CD0-393C-4569-95C5-5ADD20F3033F}</vt:lpwstr>
  </property>
</Properties>
</file>